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https://ctgovexec.sharepoint.com/sites/DOTPavementDesign2/Shared Documents/Shared/Design Tools/"/>
    </mc:Choice>
  </mc:AlternateContent>
  <xr:revisionPtr revIDLastSave="25" documentId="8_{CAC4A793-9260-4050-B3A8-D0C022673FB1}" xr6:coauthVersionLast="47" xr6:coauthVersionMax="47" xr10:uidLastSave="{697CA3C0-943F-4061-A2B2-2D70015E0383}"/>
  <bookViews>
    <workbookView xWindow="28680" yWindow="-120" windowWidth="20640" windowHeight="11160" tabRatio="725" xr2:uid="{00000000-000D-0000-FFFF-FFFF00000000}"/>
  </bookViews>
  <sheets>
    <sheet name="Introduction and Legend" sheetId="8" r:id="rId1"/>
    <sheet name="New Flexible Pavement Design" sheetId="5" r:id="rId2"/>
    <sheet name="New AASHTO Flexible Design Tool" sheetId="2" state="hidden" r:id="rId3"/>
    <sheet name="Rehab Flexible Pavement Design" sheetId="6" r:id="rId4"/>
    <sheet name="Rehab AASHTO Flexible Design" sheetId="7" state="hidden" r:id="rId5"/>
    <sheet name="SN eff (existing)" sheetId="3" state="hidden" r:id="rId6"/>
    <sheet name="Existing Layer Coefficients" sheetId="4" r:id="rId7"/>
  </sheets>
  <definedNames>
    <definedName name="DPSI" localSheetId="4">'Rehab AASHTO Flexible Design'!$B$5</definedName>
    <definedName name="DPSI">'New AASHTO Flexible Design Tool'!$B$5</definedName>
    <definedName name="MR" localSheetId="4">'Rehab AASHTO Flexible Design'!$B$6</definedName>
    <definedName name="MR">'New AASHTO Flexible Design Tool'!$B$6</definedName>
    <definedName name="S" localSheetId="4">'Rehab AASHTO Flexible Design'!$B$4</definedName>
    <definedName name="S">'New AASHTO Flexible Design Tool'!$B$4</definedName>
    <definedName name="sn" localSheetId="4">'Rehab AASHTO Flexible Design'!$B$16</definedName>
    <definedName name="sn">'New AASHTO Flexible Design Tool'!$B$16</definedName>
    <definedName name="solver_adj" localSheetId="2" hidden="1">'New AASHTO Flexible Design Tool'!$B$16</definedName>
    <definedName name="solver_adj" localSheetId="1" hidden="1">'New Flexible Pavement Design'!$D$37</definedName>
    <definedName name="solver_adj" localSheetId="4" hidden="1">'Rehab AASHTO Flexible Design'!$B$16</definedName>
    <definedName name="solver_adj" localSheetId="3" hidden="1">'Rehab Flexible Pavement Design'!$F$45</definedName>
    <definedName name="solver_cvg" localSheetId="2" hidden="1">0.0001</definedName>
    <definedName name="solver_cvg" localSheetId="1" hidden="1">0.0001</definedName>
    <definedName name="solver_cvg" localSheetId="4" hidden="1">0.0001</definedName>
    <definedName name="solver_cvg" localSheetId="3" hidden="1">0.0001</definedName>
    <definedName name="solver_drv" localSheetId="2" hidden="1">1</definedName>
    <definedName name="solver_drv" localSheetId="1" hidden="1">2</definedName>
    <definedName name="solver_drv" localSheetId="4" hidden="1">1</definedName>
    <definedName name="solver_drv" localSheetId="3" hidden="1">2</definedName>
    <definedName name="solver_eng" localSheetId="0" hidden="1">1</definedName>
    <definedName name="solver_eng" localSheetId="2" hidden="1">1</definedName>
    <definedName name="solver_eng" localSheetId="1" hidden="1">1</definedName>
    <definedName name="solver_eng" localSheetId="4" hidden="1">1</definedName>
    <definedName name="solver_eng" localSheetId="3" hidden="1">1</definedName>
    <definedName name="solver_est" localSheetId="2" hidden="1">1</definedName>
    <definedName name="solver_est" localSheetId="1" hidden="1">1</definedName>
    <definedName name="solver_est" localSheetId="4" hidden="1">1</definedName>
    <definedName name="solver_est" localSheetId="3" hidden="1">1</definedName>
    <definedName name="solver_itr" localSheetId="2" hidden="1">100</definedName>
    <definedName name="solver_itr" localSheetId="1" hidden="1">2147483647</definedName>
    <definedName name="solver_itr" localSheetId="4" hidden="1">100</definedName>
    <definedName name="solver_itr" localSheetId="3" hidden="1">2147483647</definedName>
    <definedName name="solver_lin" localSheetId="2" hidden="1">2</definedName>
    <definedName name="solver_lin" localSheetId="4" hidden="1">2</definedName>
    <definedName name="solver_mip" localSheetId="2" hidden="1">2147483647</definedName>
    <definedName name="solver_mip" localSheetId="1" hidden="1">2147483647</definedName>
    <definedName name="solver_mip" localSheetId="4" hidden="1">2147483647</definedName>
    <definedName name="solver_mip" localSheetId="3" hidden="1">2147483647</definedName>
    <definedName name="solver_mni" localSheetId="2" hidden="1">30</definedName>
    <definedName name="solver_mni" localSheetId="1" hidden="1">30</definedName>
    <definedName name="solver_mni" localSheetId="4" hidden="1">30</definedName>
    <definedName name="solver_mni" localSheetId="3" hidden="1">30</definedName>
    <definedName name="solver_mrt" localSheetId="2" hidden="1">0.075</definedName>
    <definedName name="solver_mrt" localSheetId="1" hidden="1">0.075</definedName>
    <definedName name="solver_mrt" localSheetId="4" hidden="1">0.075</definedName>
    <definedName name="solver_mrt" localSheetId="3" hidden="1">0.075</definedName>
    <definedName name="solver_msl" localSheetId="2" hidden="1">2</definedName>
    <definedName name="solver_msl" localSheetId="1" hidden="1">2</definedName>
    <definedName name="solver_msl" localSheetId="4" hidden="1">2</definedName>
    <definedName name="solver_msl" localSheetId="3" hidden="1">2</definedName>
    <definedName name="solver_neg" localSheetId="0" hidden="1">1</definedName>
    <definedName name="solver_neg" localSheetId="2" hidden="1">2</definedName>
    <definedName name="solver_neg" localSheetId="1" hidden="1">2</definedName>
    <definedName name="solver_neg" localSheetId="4" hidden="1">2</definedName>
    <definedName name="solver_neg" localSheetId="3" hidden="1">2</definedName>
    <definedName name="solver_nod" localSheetId="2" hidden="1">2147483647</definedName>
    <definedName name="solver_nod" localSheetId="1" hidden="1">2147483647</definedName>
    <definedName name="solver_nod" localSheetId="4" hidden="1">2147483647</definedName>
    <definedName name="solver_nod" localSheetId="3" hidden="1">2147483647</definedName>
    <definedName name="solver_num" localSheetId="0" hidden="1">0</definedName>
    <definedName name="solver_num" localSheetId="2" hidden="1">0</definedName>
    <definedName name="solver_num" localSheetId="1" hidden="1">0</definedName>
    <definedName name="solver_num" localSheetId="4" hidden="1">0</definedName>
    <definedName name="solver_num" localSheetId="3" hidden="1">0</definedName>
    <definedName name="solver_nwt" localSheetId="2" hidden="1">1</definedName>
    <definedName name="solver_nwt" localSheetId="1" hidden="1">1</definedName>
    <definedName name="solver_nwt" localSheetId="4" hidden="1">1</definedName>
    <definedName name="solver_nwt" localSheetId="3" hidden="1">1</definedName>
    <definedName name="solver_opt" localSheetId="0" hidden="1">'Introduction and Legend'!$A$1</definedName>
    <definedName name="solver_opt" localSheetId="2" hidden="1">'New AASHTO Flexible Design Tool'!$B$20</definedName>
    <definedName name="solver_opt" localSheetId="1" hidden="1">'New Flexible Pavement Design'!$D$32</definedName>
    <definedName name="solver_opt" localSheetId="4" hidden="1">'Rehab AASHTO Flexible Design'!$B$20</definedName>
    <definedName name="solver_opt" localSheetId="3" hidden="1">'Rehab Flexible Pavement Design'!$F$38</definedName>
    <definedName name="solver_pre" localSheetId="2" hidden="1">0.000001</definedName>
    <definedName name="solver_pre" localSheetId="1" hidden="1">0.000001</definedName>
    <definedName name="solver_pre" localSheetId="4" hidden="1">0.000001</definedName>
    <definedName name="solver_pre" localSheetId="3" hidden="1">0.000001</definedName>
    <definedName name="solver_rbv" localSheetId="2" hidden="1">1</definedName>
    <definedName name="solver_rbv" localSheetId="1" hidden="1">2</definedName>
    <definedName name="solver_rbv" localSheetId="4" hidden="1">1</definedName>
    <definedName name="solver_rbv" localSheetId="3" hidden="1">2</definedName>
    <definedName name="solver_rlx" localSheetId="2" hidden="1">1</definedName>
    <definedName name="solver_rlx" localSheetId="1" hidden="1">2</definedName>
    <definedName name="solver_rlx" localSheetId="4" hidden="1">1</definedName>
    <definedName name="solver_rlx" localSheetId="3" hidden="1">2</definedName>
    <definedName name="solver_rsd" localSheetId="2" hidden="1">0</definedName>
    <definedName name="solver_rsd" localSheetId="1" hidden="1">0</definedName>
    <definedName name="solver_rsd" localSheetId="4" hidden="1">0</definedName>
    <definedName name="solver_rsd" localSheetId="3" hidden="1">0</definedName>
    <definedName name="solver_scl" localSheetId="2" hidden="1">2</definedName>
    <definedName name="solver_scl" localSheetId="1" hidden="1">2</definedName>
    <definedName name="solver_scl" localSheetId="4" hidden="1">2</definedName>
    <definedName name="solver_scl" localSheetId="3" hidden="1">2</definedName>
    <definedName name="solver_sho" localSheetId="2" hidden="1">2</definedName>
    <definedName name="solver_sho" localSheetId="1" hidden="1">2</definedName>
    <definedName name="solver_sho" localSheetId="4" hidden="1">2</definedName>
    <definedName name="solver_sho" localSheetId="3" hidden="1">2</definedName>
    <definedName name="solver_ssz" localSheetId="2" hidden="1">100</definedName>
    <definedName name="solver_ssz" localSheetId="1" hidden="1">100</definedName>
    <definedName name="solver_ssz" localSheetId="4" hidden="1">100</definedName>
    <definedName name="solver_ssz" localSheetId="3" hidden="1">100</definedName>
    <definedName name="solver_tim" localSheetId="2" hidden="1">100</definedName>
    <definedName name="solver_tim" localSheetId="1" hidden="1">2147483647</definedName>
    <definedName name="solver_tim" localSheetId="4" hidden="1">100</definedName>
    <definedName name="solver_tim" localSheetId="3" hidden="1">2147483647</definedName>
    <definedName name="solver_tol" localSheetId="2" hidden="1">0.05</definedName>
    <definedName name="solver_tol" localSheetId="1" hidden="1">0.01</definedName>
    <definedName name="solver_tol" localSheetId="4" hidden="1">0.05</definedName>
    <definedName name="solver_tol" localSheetId="3" hidden="1">0.01</definedName>
    <definedName name="solver_typ" localSheetId="0" hidden="1">1</definedName>
    <definedName name="solver_typ" localSheetId="2" hidden="1">3</definedName>
    <definedName name="solver_typ" localSheetId="1" hidden="1">3</definedName>
    <definedName name="solver_typ" localSheetId="4" hidden="1">3</definedName>
    <definedName name="solver_typ" localSheetId="3" hidden="1">3</definedName>
    <definedName name="solver_val" localSheetId="0" hidden="1">0</definedName>
    <definedName name="solver_val" localSheetId="2" hidden="1">0</definedName>
    <definedName name="solver_val" localSheetId="1" hidden="1">0</definedName>
    <definedName name="solver_val" localSheetId="4" hidden="1">0</definedName>
    <definedName name="solver_val" localSheetId="3" hidden="1">0</definedName>
    <definedName name="solver_ver" localSheetId="0" hidden="1">3</definedName>
    <definedName name="solver_ver" localSheetId="2" hidden="1">3</definedName>
    <definedName name="solver_ver" localSheetId="1" hidden="1">3</definedName>
    <definedName name="solver_ver" localSheetId="4" hidden="1">3</definedName>
    <definedName name="solver_ver" localSheetId="3" hidden="1">3</definedName>
    <definedName name="ZR" localSheetId="4">'Rehab AASHTO Flexible Design'!$B$3</definedName>
    <definedName name="ZR">'New AASHTO Flexible Design Tool'!$B$3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5" l="1"/>
  <c r="D30" i="5"/>
  <c r="B11" i="6"/>
  <c r="B10" i="6"/>
  <c r="B9" i="6"/>
  <c r="B8" i="6"/>
  <c r="B7" i="6"/>
  <c r="B6" i="6"/>
  <c r="B5" i="6"/>
  <c r="B4" i="6"/>
  <c r="B3" i="6"/>
  <c r="B11" i="5"/>
  <c r="B10" i="5"/>
  <c r="B9" i="5"/>
  <c r="B8" i="5"/>
  <c r="B7" i="5"/>
  <c r="B6" i="5"/>
  <c r="B5" i="5"/>
  <c r="B4" i="5"/>
  <c r="B3" i="5"/>
  <c r="F16" i="6"/>
  <c r="B11" i="7" s="1"/>
  <c r="B4" i="7"/>
  <c r="B4" i="2"/>
  <c r="B11" i="2"/>
  <c r="F18" i="6"/>
  <c r="B3" i="7" s="1"/>
  <c r="D16" i="5"/>
  <c r="B5" i="2" s="1"/>
  <c r="D18" i="5"/>
  <c r="B3" i="2" s="1"/>
  <c r="F34" i="6"/>
  <c r="E9" i="7" s="1"/>
  <c r="F33" i="6"/>
  <c r="F32" i="6"/>
  <c r="F31" i="6"/>
  <c r="F30" i="6"/>
  <c r="F29" i="6"/>
  <c r="D9" i="7" s="1"/>
  <c r="F28" i="6"/>
  <c r="C9" i="7" s="1"/>
  <c r="F27" i="6"/>
  <c r="B9" i="7" s="1"/>
  <c r="D36" i="5"/>
  <c r="B2" i="2"/>
  <c r="B18" i="2" s="1"/>
  <c r="B6" i="2"/>
  <c r="B8" i="2"/>
  <c r="C8" i="2"/>
  <c r="D8" i="2"/>
  <c r="E8" i="2"/>
  <c r="B9" i="2"/>
  <c r="C9" i="2"/>
  <c r="D9" i="2"/>
  <c r="E9" i="2"/>
  <c r="B14" i="2"/>
  <c r="C14" i="2"/>
  <c r="B16" i="2"/>
  <c r="F19" i="3" s="1"/>
  <c r="B20" i="2"/>
  <c r="B2" i="7"/>
  <c r="B18" i="7" s="1"/>
  <c r="B6" i="7"/>
  <c r="B8" i="7"/>
  <c r="C8" i="7"/>
  <c r="D8" i="7"/>
  <c r="E8" i="7"/>
  <c r="B14" i="7"/>
  <c r="C14" i="7"/>
  <c r="B16" i="7"/>
  <c r="F5" i="3"/>
  <c r="F6" i="3"/>
  <c r="F7" i="3"/>
  <c r="F8" i="3"/>
  <c r="F9" i="3"/>
  <c r="F10" i="3"/>
  <c r="F11" i="3"/>
  <c r="F12" i="3"/>
  <c r="F13" i="3"/>
  <c r="F14" i="3"/>
  <c r="F15" i="3"/>
  <c r="F16" i="3"/>
  <c r="F17" i="3"/>
  <c r="F43" i="6" l="1"/>
  <c r="B5" i="7"/>
  <c r="B19" i="7" s="1"/>
  <c r="F42" i="6"/>
  <c r="F44" i="6"/>
  <c r="D38" i="5"/>
  <c r="B15" i="2"/>
  <c r="B19" i="2"/>
  <c r="D32" i="5" s="1"/>
  <c r="F38" i="6" l="1"/>
  <c r="F47" i="6" s="1"/>
  <c r="C16" i="2"/>
  <c r="F46" i="6"/>
  <c r="B15" i="7"/>
  <c r="B20" i="7" l="1" a="1"/>
  <c r="C16" i="7"/>
  <c r="B21" i="7" l="1"/>
  <c r="B22" i="7"/>
  <c r="B20" i="7"/>
</calcChain>
</file>

<file path=xl/sharedStrings.xml><?xml version="1.0" encoding="utf-8"?>
<sst xmlns="http://schemas.openxmlformats.org/spreadsheetml/2006/main" count="503" uniqueCount="274">
  <si>
    <t>ΔPSI</t>
  </si>
  <si>
    <t>Po</t>
  </si>
  <si>
    <t>Pt</t>
  </si>
  <si>
    <t>log10(W18) =</t>
  </si>
  <si>
    <t>Std Dev</t>
  </si>
  <si>
    <t>left side</t>
  </si>
  <si>
    <t>right side</t>
  </si>
  <si>
    <t>target cell</t>
  </si>
  <si>
    <t>R</t>
  </si>
  <si>
    <t>ZR</t>
  </si>
  <si>
    <t>S</t>
  </si>
  <si>
    <t>DPSI</t>
  </si>
  <si>
    <r>
      <t>Z</t>
    </r>
    <r>
      <rPr>
        <b/>
        <vertAlign val="subscript"/>
        <sz val="10"/>
        <rFont val="Arial"/>
        <family val="2"/>
      </rPr>
      <t>r</t>
    </r>
  </si>
  <si>
    <t>subbase</t>
  </si>
  <si>
    <t>P.A.B.</t>
  </si>
  <si>
    <t>Surface mix</t>
  </si>
  <si>
    <t>Base mix</t>
  </si>
  <si>
    <t>inches</t>
  </si>
  <si>
    <t>psi</t>
  </si>
  <si>
    <t>a[i]</t>
  </si>
  <si>
    <t>D[i], inches</t>
  </si>
  <si>
    <t>m[i]</t>
  </si>
  <si>
    <t>Provided SN</t>
  </si>
  <si>
    <t>Required SN (Solver will fill in)</t>
  </si>
  <si>
    <t>NOTE:</t>
  </si>
  <si>
    <t>Disclaimer:  No claims of accuracy are made about the answers provided</t>
  </si>
  <si>
    <t>by this tool.</t>
  </si>
  <si>
    <t xml:space="preserve">This tool calculates the required SN.  The Provided SN depends on </t>
  </si>
  <si>
    <t>whether this is new construction or a rehabilitation.</t>
  </si>
  <si>
    <t>Please see the AASHTO 1993 Pavement Design Guide for guidance</t>
  </si>
  <si>
    <t>on rehabilitation design as well as calculations for ESALs.</t>
  </si>
  <si>
    <t>(There are some calculators online, too).</t>
  </si>
  <si>
    <t>Please note that the structural coefficient of the base layer (0.34) is a function of its position</t>
  </si>
  <si>
    <t>within the pavement structure and not necessarily material properties.  It was derived from</t>
  </si>
  <si>
    <t>empirical relationships at the AASHTO Road Test and therefore a hot-mix-asphalt base should</t>
  </si>
  <si>
    <t>be considered at 0.34 per inch and not 0.44 per inch.</t>
  </si>
  <si>
    <t>1.  W18 [Accumulated ESALs]</t>
  </si>
  <si>
    <t>2.  Subgrade M[r]</t>
  </si>
  <si>
    <t>3.  Reliability, %</t>
  </si>
  <si>
    <t>4.  Initial and terminal serviceability</t>
  </si>
  <si>
    <t>Thickness (in)</t>
  </si>
  <si>
    <t>Layer coefficient</t>
  </si>
  <si>
    <t>Drainage coefficient</t>
  </si>
  <si>
    <t>Layer</t>
  </si>
  <si>
    <t>Remember to take out layers that will be removed by milling.</t>
  </si>
  <si>
    <t>HMA surf.</t>
  </si>
  <si>
    <t>HMA base</t>
  </si>
  <si>
    <t>Use Drainage Coefficient of 1 unless you have specific site information to vary it.</t>
  </si>
  <si>
    <t>SN</t>
  </si>
  <si>
    <t>E</t>
  </si>
  <si>
    <t>HMA surface</t>
  </si>
  <si>
    <t>Subbase</t>
  </si>
  <si>
    <t>SN effective (existing)</t>
  </si>
  <si>
    <t>available</t>
  </si>
  <si>
    <t>SN with new layer(s)</t>
  </si>
  <si>
    <t>N</t>
  </si>
  <si>
    <t>New/Existing (1)</t>
  </si>
  <si>
    <t>(1)</t>
  </si>
  <si>
    <t>Enter N for new layers, E for existing layers</t>
  </si>
  <si>
    <t>Or, type "N" under New/Existing with appropriate layer coefficients to get the SN provided.</t>
  </si>
  <si>
    <t>(This can be done in the 'flexible pavement' tab, D[i] row, too).</t>
  </si>
  <si>
    <t>Use SN effective with the SN required to calculate the required SN of the overlay</t>
  </si>
  <si>
    <t>if a rehab project (SN ol = SN required - SN effective)</t>
  </si>
  <si>
    <t xml:space="preserve">Or, if you are checking the adequacy of an overlay, include the overlay as an "N" and check the </t>
  </si>
  <si>
    <t>SN with new layer(s) number agains the SN required.</t>
  </si>
  <si>
    <t>For extra layers, you may use rows 9-15 in addition to the ones provided.</t>
  </si>
  <si>
    <t>Remember always to not include layers that are being milled in these calculations.</t>
  </si>
  <si>
    <t>Required SN</t>
  </si>
  <si>
    <t>from previous tab</t>
  </si>
  <si>
    <t>For instance, the values shown in rows 5-8 result in a structure that is less than the required SN</t>
  </si>
  <si>
    <t xml:space="preserve">Therefore, the overlay thickness should be increased.  </t>
  </si>
  <si>
    <t>If you use 3" overlay, the SN with new layer(s) becomes 3.06 and that would be adequate.</t>
  </si>
  <si>
    <t>0.35 – 0.40 per inch</t>
  </si>
  <si>
    <t>0.25 – 0.35 per inch</t>
  </si>
  <si>
    <t>0.20 – 0.30 per inch</t>
  </si>
  <si>
    <t>0.14 – 0.20 per inch</t>
  </si>
  <si>
    <t>0.08 – 0.15 per inch</t>
  </si>
  <si>
    <t>0.20 – 0.35 per inch</t>
  </si>
  <si>
    <t>0.15 – 0.25 per inch</t>
  </si>
  <si>
    <t>0.15 – 0.20 per inch</t>
  </si>
  <si>
    <t>0.10 – 0.20 per inch</t>
  </si>
  <si>
    <t>No evidence of pumping, degradation, or contamination by fines</t>
  </si>
  <si>
    <t>0.10 – 0.14 per inch</t>
  </si>
  <si>
    <t>Some evidence of pumping, degradation, or contamination by fines</t>
  </si>
  <si>
    <t>0.00 – 0.10 per inch</t>
  </si>
  <si>
    <t>The effective (existing) Structural Number is a straightforward calculation.  Please see the [Layer Coefficients for Sneff] tab to find appropriate layer coefficients.</t>
  </si>
  <si>
    <t>In this example, the SN after rehab is only 2.84 - more</t>
  </si>
  <si>
    <t>SN needs to be provided.</t>
  </si>
  <si>
    <t>This could be achieved by paving 3 inches instead of 2.5</t>
  </si>
  <si>
    <t>Change the HMA surface to 3.0 and see the answer…</t>
  </si>
  <si>
    <t>(3.06, which exceeds 2.95, so OK)</t>
  </si>
  <si>
    <t>Step</t>
  </si>
  <si>
    <t>Parameter</t>
  </si>
  <si>
    <t>Variable</t>
  </si>
  <si>
    <t>Value</t>
  </si>
  <si>
    <t>Unit</t>
  </si>
  <si>
    <t>User Notes</t>
  </si>
  <si>
    <t>Commentary</t>
  </si>
  <si>
    <t>AASHTO93 Reference (or Other)</t>
  </si>
  <si>
    <t>Initial Serviceability</t>
  </si>
  <si>
    <t>Terminal Serviceability</t>
  </si>
  <si>
    <t>Reliability Level</t>
  </si>
  <si>
    <t>%</t>
  </si>
  <si>
    <t>Overall Standard Deviation</t>
  </si>
  <si>
    <t>Step 2: Traffic Analysis</t>
  </si>
  <si>
    <t>Accumulated ESALs</t>
  </si>
  <si>
    <t>ESALs</t>
  </si>
  <si>
    <t>W18</t>
  </si>
  <si>
    <t>M[r]</t>
  </si>
  <si>
    <t>Subgrade Resilient Modulus</t>
  </si>
  <si>
    <t>Surface Mix</t>
  </si>
  <si>
    <t>Base Mix</t>
  </si>
  <si>
    <t>Processed Aggregate Base (P.A.B.)</t>
  </si>
  <si>
    <t>Adequate?</t>
  </si>
  <si>
    <t>Difference between provided and required SN</t>
  </si>
  <si>
    <t>Step 3: Soil Analysis</t>
  </si>
  <si>
    <t>Step 1: General Information</t>
  </si>
  <si>
    <t>Step 6: Pavement Structure Adequacy</t>
  </si>
  <si>
    <t>Target Cell</t>
  </si>
  <si>
    <t xml:space="preserve"> = user input</t>
  </si>
  <si>
    <t xml:space="preserve"> = solution(s)</t>
  </si>
  <si>
    <t>Initial design serviceability index</t>
  </si>
  <si>
    <t>Combined standard error of the traffic prediction and performance prediction</t>
  </si>
  <si>
    <t>Variable Definition</t>
  </si>
  <si>
    <t>Terminal design serviceability index</t>
  </si>
  <si>
    <t>Value is calculated automatically</t>
  </si>
  <si>
    <t>Thickness</t>
  </si>
  <si>
    <t>A suggested factor of safety for this value is approximately 0.5. The larger this value, the more conservative the design.</t>
  </si>
  <si>
    <t>If the pavement structure is adequate given the design life, the output is "Yes". If it is not adequate, the output is "No".</t>
  </si>
  <si>
    <t>I-5, 1.2
I-60 to I-64, 4.2.3 to 4.5, Table 4.1</t>
  </si>
  <si>
    <t xml:space="preserve"> = solved target cell/adequate pavement structure</t>
  </si>
  <si>
    <t xml:space="preserve"> = unsolved target cell/inadequate pavement structure</t>
  </si>
  <si>
    <t xml:space="preserve">Solved target cell =    </t>
  </si>
  <si>
    <t xml:space="preserve">Unsolved target cell = </t>
  </si>
  <si>
    <t>If the Excel-&gt; Add-ins--&gt; Solver has not been activated, do that first.</t>
  </si>
  <si>
    <t>Button at the bottom by "Manage Excel Add-ins", then select Solver Add-In</t>
  </si>
  <si>
    <t>• Excel 2003:  Tools-&gt;Add-ins, check the Solver option</t>
  </si>
  <si>
    <t>• Excel 2010: File-&gt;Options-&gt;Add-ins-&gt;click on [Go…]</t>
  </si>
  <si>
    <t>in the dialog box that opens, click OK.</t>
  </si>
  <si>
    <t>I-6 to I-9, 1.2 to 1.3
II-10, 2.2.1</t>
  </si>
  <si>
    <t>II-10, 2.2.1</t>
  </si>
  <si>
    <t>I-5, 1.2
II-9, 2.1.3</t>
  </si>
  <si>
    <t>I-5, 1.2
I-10 to I-13, 1.4</t>
  </si>
  <si>
    <t>I-6 to I-9, 1.2 to 1.3
II-10 to II-11, 2.2.1</t>
  </si>
  <si>
    <t>II-31 and II-34, 3.1.1 to 3.1.3</t>
  </si>
  <si>
    <t>I-60 to I-64, 4.2.3 to 4.5, Table 4.1</t>
  </si>
  <si>
    <t>II-8, 2.1.3, Table 2.2
II-31 and II-34, 3.1.1 to 3.1.3</t>
  </si>
  <si>
    <t>II-8, 2.1.3
II-31, 3.1.1</t>
  </si>
  <si>
    <t>I-54 to I-55, 4.1.3
II-31 to II-35, 3.1.1 to 3.1.4</t>
  </si>
  <si>
    <t>I-6, 1.2 and I-13 to I-15, 1.5
II-12 to II-15, 2.3.1</t>
  </si>
  <si>
    <t>II-31 to II-35, 3.1.1 to 3.1.4
III-91 to III-97, 5.3.4 to 5.4.5</t>
  </si>
  <si>
    <t>I-6, 1.2
III-95 to III-96</t>
  </si>
  <si>
    <t>III-101, 5.4.5</t>
  </si>
  <si>
    <t>II-31 to II-32
III-95 to III-96</t>
  </si>
  <si>
    <t>Thickness (in.)</t>
  </si>
  <si>
    <t>New (N) or Existing (E) Layer</t>
  </si>
  <si>
    <r>
      <t xml:space="preserve">Provided SN </t>
    </r>
    <r>
      <rPr>
        <b/>
        <sz val="10"/>
        <rFont val="Arial"/>
        <family val="2"/>
      </rPr>
      <t>(Existing and New Layers)</t>
    </r>
  </si>
  <si>
    <t>Legend</t>
  </si>
  <si>
    <t>Difference between initial and terminal design serviceability index</t>
  </si>
  <si>
    <t>Standard normal deviate corresponding to a level of reliability, R</t>
  </si>
  <si>
    <t>Definitive material property used to characterize roadbed soil for pavement design and is a measure of the elastic property of soil recognizing certain nonlinear characteristics</t>
  </si>
  <si>
    <t>Flexible Pavement Design Tool</t>
  </si>
  <si>
    <t>Standard Normal Deviate</t>
  </si>
  <si>
    <t>Link to PAVEXpress (an alternate pavement design tool):</t>
  </si>
  <si>
    <t xml:space="preserve"> = automatically calculated/linked value (do not edit)</t>
  </si>
  <si>
    <t>This value represents the difference between the SN provided by the pavement design and the SN required for all future traffic on the pavement structure</t>
  </si>
  <si>
    <t>Provided Structural Number (SN)</t>
  </si>
  <si>
    <t>Required Structural Number (SN)</t>
  </si>
  <si>
    <t>This value is calculated automatically after Step 5</t>
  </si>
  <si>
    <t>Pavement Scope Description</t>
  </si>
  <si>
    <t>The Required SN represents the structural number required to carry the future traffic according to inputs such as accumulated ESALs, subgrade resilient modulus, etc.</t>
  </si>
  <si>
    <t>https://pavexpress.com/</t>
  </si>
  <si>
    <t>Change in Present Serviceability Index (PSI)</t>
  </si>
  <si>
    <r>
      <t xml:space="preserve">Provided SN </t>
    </r>
    <r>
      <rPr>
        <b/>
        <sz val="10"/>
        <rFont val="Arial"/>
        <family val="2"/>
      </rPr>
      <t>(Existing Layers only)</t>
    </r>
  </si>
  <si>
    <t>General Information</t>
  </si>
  <si>
    <t>Project Description</t>
  </si>
  <si>
    <t>Completed By</t>
  </si>
  <si>
    <t>Reviewed By</t>
  </si>
  <si>
    <t>Road Name</t>
  </si>
  <si>
    <t>Start Limit</t>
  </si>
  <si>
    <t>End Limit</t>
  </si>
  <si>
    <t>Pavement Surface Age</t>
  </si>
  <si>
    <t>Company Name</t>
  </si>
  <si>
    <t>Town(s)</t>
  </si>
  <si>
    <r>
      <t xml:space="preserve">The Provided SN (Existing and New Layers) is the sum of </t>
    </r>
    <r>
      <rPr>
        <b/>
        <i/>
        <sz val="10"/>
        <rFont val="Arial"/>
        <family val="2"/>
      </rPr>
      <t>both</t>
    </r>
    <r>
      <rPr>
        <sz val="10"/>
        <rFont val="Arial"/>
        <family val="2"/>
      </rPr>
      <t xml:space="preserve"> the existing (E) and new (N) layer's thickness multiplied by the layer coefficient and drainage coefficient</t>
    </r>
  </si>
  <si>
    <t>Coefficient, a[i]</t>
  </si>
  <si>
    <t>Step 4: Proposed Pavement Structure -  Layer Thicknesses</t>
  </si>
  <si>
    <r>
      <rPr>
        <b/>
        <sz val="10"/>
        <rFont val="Arial"/>
        <family val="2"/>
      </rPr>
      <t>Thickness:</t>
    </r>
    <r>
      <rPr>
        <sz val="10"/>
        <rFont val="Arial"/>
        <family val="2"/>
      </rPr>
      <t xml:space="preserve"> Identifying and defining pavement layer thicknesses will provide the load-carrying capacity corresponding to the design SN, or in this spreadsheet the "Provided SN"
</t>
    </r>
    <r>
      <rPr>
        <b/>
        <sz val="10"/>
        <rFont val="Arial"/>
        <family val="2"/>
      </rPr>
      <t xml:space="preserve">
Layer Coefficient, a[i]:</t>
    </r>
    <r>
      <rPr>
        <sz val="10"/>
        <rFont val="Arial"/>
        <family val="2"/>
      </rPr>
      <t xml:space="preserve"> The layer coefficient is a measure of the relative ability of the material to function as a structural component of the pavement</t>
    </r>
  </si>
  <si>
    <r>
      <t xml:space="preserve">Provided SN </t>
    </r>
    <r>
      <rPr>
        <b/>
        <sz val="10"/>
        <rFont val="Arial"/>
        <family val="2"/>
      </rPr>
      <t>(New Layers only)</t>
    </r>
  </si>
  <si>
    <r>
      <t>The Provided SN (New Layers only) expresses the predicted structural strength of the roadway</t>
    </r>
    <r>
      <rPr>
        <sz val="10"/>
        <color indexed="10"/>
        <rFont val="Arial"/>
        <family val="2"/>
      </rPr>
      <t xml:space="preserve"> </t>
    </r>
    <r>
      <rPr>
        <sz val="10"/>
        <rFont val="Arial"/>
        <family val="2"/>
      </rPr>
      <t xml:space="preserve">provided by the new pavement material added after removing part of the existing pavement structure </t>
    </r>
  </si>
  <si>
    <t>The Provided SN (Existing and New Layers) expresses the predicted structural strength of the roadway provided by the combination of existing and proposed pavement structure layers after construction</t>
  </si>
  <si>
    <t>The Provided SN (Existing Layers only) expresses the structural strength of the remaining existing pavement after removing part of the existing pavement structure and prior to adding new pavement material</t>
  </si>
  <si>
    <t>The Provided SN expresses the predicted structural strength of the roadway provided by the proposed pavement structure</t>
  </si>
  <si>
    <t>Step 5: Solve Design Equation</t>
  </si>
  <si>
    <t>This value is calculated by multiplying each pavement layer's thickness by the corresponding layer coefficient. The Provided SN is the sum of these values.</t>
  </si>
  <si>
    <t>Project Number</t>
  </si>
  <si>
    <t>Reliability</t>
  </si>
  <si>
    <r>
      <t xml:space="preserve">The Provided SN (Existing Layers only) is the sum of </t>
    </r>
    <r>
      <rPr>
        <b/>
        <i/>
        <sz val="10"/>
        <rFont val="Arial"/>
        <family val="2"/>
      </rPr>
      <t>only</t>
    </r>
    <r>
      <rPr>
        <sz val="10"/>
        <rFont val="Arial"/>
        <family val="2"/>
      </rPr>
      <t xml:space="preserve"> the existing (E) layer's thickness multiplied by the layer coefficient and drainage coefficient</t>
    </r>
  </si>
  <si>
    <r>
      <t xml:space="preserve">The Provided SN (New Layers only) is the sum of </t>
    </r>
    <r>
      <rPr>
        <b/>
        <i/>
        <sz val="10"/>
        <rFont val="Arial"/>
        <family val="2"/>
      </rPr>
      <t>only</t>
    </r>
    <r>
      <rPr>
        <sz val="10"/>
        <rFont val="Arial"/>
        <family val="2"/>
      </rPr>
      <t xml:space="preserve"> the new (N) layer's thickness multiplied by the layer coefficient and drainage coefficient</t>
    </r>
  </si>
  <si>
    <t>II-9, 2.1.3, Table 2.2
II-31 and II-34, 3.1.1 to 3.1.3</t>
  </si>
  <si>
    <t>Disclaimer: Please use the spreadsheet(s) in a manner that best applies to your project while considering the recommendations provided within this document. No claims of accuracy are made about the answers provided by this tool.  CTDOT is not responsible for errors in calculation in this Flexible Pavement Design Tool.</t>
  </si>
  <si>
    <t>https://store.transportation.org/Item/CollectionDetail?ID=86</t>
  </si>
  <si>
    <t>• All variables used in the calculation will be defined on each sheet. Commentary on each step is provided as well.</t>
  </si>
  <si>
    <t>Use a value of 2.5 for all functional classifications, except collectors (urban/rural, major or minor) and local roads which may use a value of 2.0</t>
  </si>
  <si>
    <t>Use a value of 95% for Interstates/Expressways (limited access), and use 90% for all other lower functional classifications (unlimited access) as defined in the ESAL Calculator</t>
  </si>
  <si>
    <t>inch</t>
  </si>
  <si>
    <r>
      <t xml:space="preserve">Please </t>
    </r>
    <r>
      <rPr>
        <b/>
        <i/>
        <sz val="10"/>
        <rFont val="Arial"/>
        <family val="2"/>
      </rPr>
      <t>solve</t>
    </r>
    <r>
      <rPr>
        <sz val="10"/>
        <rFont val="Arial"/>
        <family val="2"/>
      </rPr>
      <t xml:space="preserve"> the target cell by clicking on the "Data" tab &gt; under the "Analyze" category &gt; click "Solver" and then click "Solve" in order to determine the pavement structure adequacy. The cell should be </t>
    </r>
    <r>
      <rPr>
        <sz val="10"/>
        <color rgb="FF00CC00"/>
        <rFont val="Arial"/>
        <family val="2"/>
      </rPr>
      <t>green</t>
    </r>
    <r>
      <rPr>
        <sz val="10"/>
        <rFont val="Arial"/>
        <family val="2"/>
      </rPr>
      <t xml:space="preserve"> and read "0.00" when successfully solved. If values have been changed, the cell will turn </t>
    </r>
    <r>
      <rPr>
        <sz val="10"/>
        <color rgb="FFFF0000"/>
        <rFont val="Arial"/>
        <family val="2"/>
      </rPr>
      <t>red</t>
    </r>
    <r>
      <rPr>
        <sz val="10"/>
        <rFont val="Arial"/>
        <family val="2"/>
      </rPr>
      <t xml:space="preserve"> and should be solved again.</t>
    </r>
  </si>
  <si>
    <r>
      <rPr>
        <b/>
        <sz val="10"/>
        <rFont val="Arial"/>
        <family val="2"/>
      </rPr>
      <t>Double click to expand notes:</t>
    </r>
    <r>
      <rPr>
        <sz val="10"/>
        <rFont val="Arial"/>
        <family val="2"/>
      </rPr>
      <t xml:space="preserve">
• Please use the calculated value from the ESAL Calculator, found at the link below:
https://portal.ct.gov/DOT/Engineering/Pavement-Design/Design-Guidance
</t>
    </r>
    <r>
      <rPr>
        <b/>
        <sz val="10"/>
        <rFont val="Arial"/>
        <family val="2"/>
      </rPr>
      <t>PMA vs. HMA:</t>
    </r>
    <r>
      <rPr>
        <sz val="10"/>
        <rFont val="Arial"/>
        <family val="2"/>
      </rPr>
      <t xml:space="preserve">
• The total ESALs determines a certain traffic level which may dictate the required mix type per CTDOT Standard Specifications (Section 4.06 and M.04). Below are the Traffic Levels (TL) and the corresponding mix types designated by the total ESALs:
Traffic Level 3: greater than 3,000,000 ESALs (PMA is required for all asphalt materials in the surface and base mixes used in the proposed pavement structure)
Traffic Level 2: less than 3,000,000 but greater than 300,000 ESALs (PMA or HMA may be used)
Traffic Level 1: less than 300,000 ESALs (PMA or HMA may be used, however TL1 should only be used for local roadways and not State roadways. TL1 may also be utilized for sidewalks, driveways, and parking lots that are State, local, or privately owned)
• PMA may be considered for the surface course (top 3" - 4") of a TL2 or TL1 section to reduce the risk of rutting in areas with frequent stopping/turning movements and/or slow moving truck traffic.
• Please note that choosing PMA or HMA will not influence the flexible pavement design calculation in this tool. While PMA is a stiffer material than HMA and theoretically may have a higher layer coefficient, the assumption is made that the assigned values are the same for each. This may provide a more conservative pavement design.</t>
    </r>
  </si>
  <si>
    <r>
      <rPr>
        <b/>
        <sz val="10"/>
        <rFont val="Arial"/>
        <family val="2"/>
      </rPr>
      <t>Double click for M[r] values:</t>
    </r>
    <r>
      <rPr>
        <sz val="10"/>
        <rFont val="Arial"/>
        <family val="2"/>
      </rPr>
      <t xml:space="preserve">
Gravels = 10,000-12,000 psi
Tills = 10,000 psi  (This is the default value, unless there is clear information to use another value)
Sands = 7,500-10,000 psi (The low end is for silty/clayey sands, the high end is for gravelly sands)
Silts = 6,000-7,500 psi
Clays = 4,000-6,000 psi
The website links below can help identify the surficial material within the project limits in order to determine a subgrade resilient modulus:
</t>
    </r>
    <r>
      <rPr>
        <b/>
        <u/>
        <sz val="10"/>
        <rFont val="Arial"/>
        <family val="2"/>
      </rPr>
      <t>Surficial Materials Guide and Definitions:</t>
    </r>
    <r>
      <rPr>
        <sz val="10"/>
        <rFont val="Arial"/>
        <family val="2"/>
      </rPr>
      <t xml:space="preserve"> http://www.cteco.uconn.edu/guides/resource/CT_ECO_Resource_Guide_Surficial_Material.pdf
https://www.fhwa.dot.gov/engineering/geotech/pubs/05037/05b.cfm
</t>
    </r>
    <r>
      <rPr>
        <b/>
        <u/>
        <sz val="10"/>
        <rFont val="Arial"/>
        <family val="2"/>
      </rPr>
      <t>Surficial Materials Maps:</t>
    </r>
    <r>
      <rPr>
        <sz val="10"/>
        <rFont val="Arial"/>
        <family val="2"/>
      </rPr>
      <t xml:space="preserve">
https://ct-deep-gis-open-data-website-ctdeep.hub.arcgis.com/datasets/surficial-materials/explore?location=41.037709%2C-73.662825%2C17.00
https://www.arcgis.com/home/webmap/viewer.html?url=https%3A%2F%2Fcteco.uconn.edu%2Fctmaps%2Frest%2Fservices%2FGeology%2FSurficial_Materials%2FMapServer&amp;source=sd</t>
    </r>
  </si>
  <si>
    <t xml:space="preserve">  &lt; 5% medium- and high-severity transverse cracking</t>
  </si>
  <si>
    <t>&gt; 10% high-severity transverse cracking</t>
  </si>
  <si>
    <t>&lt; 5% medium- and high-severity transverse cracking</t>
  </si>
  <si>
    <t>&gt; 5-10% medium- and high-severity transverse cracking</t>
  </si>
  <si>
    <t>Little or no fatigue (or wheel path longitudinal) cracking and/or only low-severity transverse cracking</t>
  </si>
  <si>
    <t>&gt; 10% low-severity fatigue (or wheel path longitudinal) cracking and/or...</t>
  </si>
  <si>
    <t>&lt; 10% low-severity fatigue (or wheel path longitudinal) cracking and/or...</t>
  </si>
  <si>
    <t>&lt; 10% medium-severity fatigue (or wheel path longitudinal) cracking and/or...</t>
  </si>
  <si>
    <t>&gt; 10% medium-severity fatigue (or wheel path longitudinal) cracking and/or...</t>
  </si>
  <si>
    <t>&lt; 10% high-severity fatigue (or wheel path longitudinal) (and wheel path longitudinal) cracking and/or...</t>
  </si>
  <si>
    <t>&gt; 10% high-severity fatigue (or wheel path longitudinal) cracking and/or...</t>
  </si>
  <si>
    <t>&gt; 10% low-severity fatigue (or wheel path longitudinal) cracking and/or......</t>
  </si>
  <si>
    <t>&lt; 10% high-severity fatigue (or wheel path longitudinal) cracking and/or...</t>
  </si>
  <si>
    <t>Default value selected (AASHTO allows 0.40 to 0.50 for flexible pavement design)</t>
  </si>
  <si>
    <t>https://www.fhwa.dot.gov/publications/lists/technical/infrastructure/pavements/ltpp/</t>
  </si>
  <si>
    <t>https://www.fhwa.dot.gov/publications/research/infrastructure/pavements/ltpp/13092/index.cfm</t>
  </si>
  <si>
    <t>N/A</t>
  </si>
  <si>
    <t>II-17 to II-22, 2.3.5
II-35 to II-37, 3.1.4 and 3.1.5
III-95 to III-105, 5.4.5, Table 5.2</t>
  </si>
  <si>
    <t>If the "Solver" Add-in is not loaded in Excel, please use the link below:</t>
  </si>
  <si>
    <t>II-17 to II-22, 2.3.5, 
II-22 to II-25, 2.4.1, Table 2.4
II-35 to II-37, 3.1.4 and 3.1.5
III-95 to III-105, 5.4.5, Table 5.2</t>
  </si>
  <si>
    <t xml:space="preserve">If the "Solver" Add-in is not loaded in Excel, please use the link below:
</t>
  </si>
  <si>
    <t>MTG Pavement Design Catalog (see for typical pavement structures:</t>
  </si>
  <si>
    <r>
      <t>If the pavement structure is adequate given the design life, the output is "</t>
    </r>
    <r>
      <rPr>
        <sz val="10"/>
        <color rgb="FF009900"/>
        <rFont val="Arial"/>
        <family val="2"/>
      </rPr>
      <t>Yes</t>
    </r>
    <r>
      <rPr>
        <sz val="10"/>
        <rFont val="Arial"/>
        <family val="2"/>
      </rPr>
      <t>". If it is not adequate, the output is "</t>
    </r>
    <r>
      <rPr>
        <sz val="10"/>
        <color rgb="FFFF0000"/>
        <rFont val="Arial"/>
        <family val="2"/>
      </rPr>
      <t>No</t>
    </r>
    <r>
      <rPr>
        <sz val="10"/>
        <rFont val="Arial"/>
        <family val="2"/>
      </rPr>
      <t>".</t>
    </r>
  </si>
  <si>
    <r>
      <rPr>
        <b/>
        <sz val="10"/>
        <rFont val="Arial"/>
        <family val="2"/>
      </rPr>
      <t>Double click to expand notes:</t>
    </r>
    <r>
      <rPr>
        <sz val="10"/>
        <rFont val="Arial"/>
        <family val="2"/>
      </rPr>
      <t xml:space="preserve">
• Please use the calculated value from the ESAL Calculator, found at the link below:
https://portal.ct.gov/DOT/Engineering/Pavement-Design/Design-Guidance
</t>
    </r>
    <r>
      <rPr>
        <b/>
        <sz val="10"/>
        <rFont val="Arial"/>
        <family val="2"/>
      </rPr>
      <t>PMA vs. HMA:</t>
    </r>
    <r>
      <rPr>
        <sz val="10"/>
        <rFont val="Arial"/>
        <family val="2"/>
      </rPr>
      <t xml:space="preserve">
• The total ESALs determines a certain traffic level which may dictate the required mix type per CTDOT Standard Specifications (Section 4.06 and M.04). Below are the Traffic Levels (TL) and the corresponding mix types designated by the total ESALs:
</t>
    </r>
    <r>
      <rPr>
        <u/>
        <sz val="10"/>
        <rFont val="Arial"/>
        <family val="2"/>
      </rPr>
      <t>Traffic Level 3</t>
    </r>
    <r>
      <rPr>
        <sz val="10"/>
        <rFont val="Arial"/>
        <family val="2"/>
      </rPr>
      <t xml:space="preserve">: greater than 3,000,000 ESALs (PMA is required for </t>
    </r>
    <r>
      <rPr>
        <i/>
        <sz val="10"/>
        <rFont val="Arial"/>
        <family val="2"/>
      </rPr>
      <t>all</t>
    </r>
    <r>
      <rPr>
        <sz val="10"/>
        <rFont val="Arial"/>
        <family val="2"/>
      </rPr>
      <t xml:space="preserve"> asphalt materials in the surface and base mixes used in the proposed pavement structure)
</t>
    </r>
    <r>
      <rPr>
        <u/>
        <sz val="10"/>
        <rFont val="Arial"/>
        <family val="2"/>
      </rPr>
      <t>Traffic Level 2</t>
    </r>
    <r>
      <rPr>
        <sz val="10"/>
        <rFont val="Arial"/>
        <family val="2"/>
      </rPr>
      <t xml:space="preserve">: less than 3,000,000 but greater than 300,000 ESALs (PMA or HMA may be used)
</t>
    </r>
    <r>
      <rPr>
        <u/>
        <sz val="10"/>
        <rFont val="Arial"/>
        <family val="2"/>
      </rPr>
      <t>Traffic Level 1</t>
    </r>
    <r>
      <rPr>
        <sz val="10"/>
        <rFont val="Arial"/>
        <family val="2"/>
      </rPr>
      <t xml:space="preserve">: less than 300,000 ESALs (PMA or HMA may be used, however TL1 should only be used for local roadways and not State roadways. TL1 may also be utilized for sidewalks, driveways, and parking lots that are State, local, or privately owned)
• PMA may be considered for the surface course (top 3" - 4") of a TL2 or TL1 section to reduce the risk of rutting in areas with frequent stopping/turning movements and/or slow moving truck traffic
• Please note that choosing PMA or HMA will </t>
    </r>
    <r>
      <rPr>
        <b/>
        <i/>
        <sz val="10"/>
        <rFont val="Arial"/>
        <family val="2"/>
      </rPr>
      <t>not</t>
    </r>
    <r>
      <rPr>
        <sz val="10"/>
        <rFont val="Arial"/>
        <family val="2"/>
      </rPr>
      <t xml:space="preserve"> influence the flexible pavement design calculation in this tool. While PMA is a stiffer material than HMA and theoretically may have a higher layer coefficient, the assumption is made that the assigned values are the same for each. This may provide a more conservative pavement design.</t>
    </r>
  </si>
  <si>
    <r>
      <rPr>
        <b/>
        <sz val="10"/>
        <rFont val="Arial"/>
        <family val="2"/>
      </rPr>
      <t xml:space="preserve">Double click to expand notes:
</t>
    </r>
    <r>
      <rPr>
        <sz val="10"/>
        <rFont val="Arial"/>
        <family val="2"/>
      </rPr>
      <t xml:space="preserve">
</t>
    </r>
    <r>
      <rPr>
        <b/>
        <sz val="10"/>
        <rFont val="Arial"/>
        <family val="2"/>
      </rPr>
      <t xml:space="preserve">Thickness: </t>
    </r>
    <r>
      <rPr>
        <sz val="10"/>
        <rFont val="Arial"/>
        <family val="2"/>
      </rPr>
      <t xml:space="preserve">Please insert the depth of each layer being constructed within the proposed pavement structure in the cells on the left
• A minimum total pavement structure depth of 18" - 20" (asphalt and granular base layers combined) is recommended for the purpose of mitigating potential damage from frost action. This is approximately half the frost depth in CT (~ 40").
• For pavement structures with a single mix type, it is recommended to split the depth between the "Surface Mix" and "Base Mix". For example, a pavement structure proposing only 3" PMA S0.5 for asphalt should be split as 1.5" in the Surface Mix and 1.5" in the Base Mix (even if constructed in one single lift).
• Pavement materials below 3" - 4" of Surface Mix should be assigned to the Base Mix (when the total proposed depth allows). For example, a pavement structure proposing 8" PMA S0.5 should be designated as 4" of Surface Mix and 4" of Base Mix. Similarly, if 6" is proposed, then 3" - 4" should be designated as Surface Mix and the remaining 2" - 3" as Base Mix.
• As a general rule of thumb, it is recommended to provide a pavement structure design consisting of a granular base depth equal to or greater than the asphalt depth. For example, a pavement structure with 10" of asphalt should have a minimum of 10" granular base as well.
• In areas of rock cut, water must travel a longer path to leave the engineered pavement structure. To improve drainage, the depth of granular base (Subbase or Processed Aggregate Base) is typically increased to 18" minimum, and it is often recommended to use underdrain if necessary (coordination with Geotechnical engineer is required).
</t>
    </r>
    <r>
      <rPr>
        <b/>
        <sz val="10"/>
        <rFont val="Arial"/>
        <family val="2"/>
      </rPr>
      <t>Layer Coefficient:</t>
    </r>
    <r>
      <rPr>
        <i/>
        <sz val="10"/>
        <rFont val="Arial"/>
        <family val="2"/>
      </rPr>
      <t xml:space="preserve"> </t>
    </r>
    <r>
      <rPr>
        <sz val="10"/>
        <rFont val="Arial"/>
        <family val="2"/>
      </rPr>
      <t xml:space="preserve">New pavement layers should use these default coefficients provided, unless otherwise specified. A coefficient of 0.44 should be used for new pavements placed as the Surface Mix. Although the Base Mix is comprised of new pavement materials as well, its coefficient is designated as 0.34 due to its position within the pavement structure. The value has been derived from empirical relationships from the AASHTO Road Test.
</t>
    </r>
    <r>
      <rPr>
        <b/>
        <sz val="10"/>
        <rFont val="Arial"/>
        <family val="2"/>
      </rPr>
      <t>Drainage Coefficient (m[i]):</t>
    </r>
    <r>
      <rPr>
        <sz val="10"/>
        <rFont val="Arial"/>
        <family val="2"/>
      </rPr>
      <t xml:space="preserve"> The drainage coefficient is not included in this design tool and has a default value of 1.00 for all projects unless there is specific site information to change it</t>
    </r>
  </si>
  <si>
    <r>
      <rPr>
        <b/>
        <sz val="10"/>
        <rFont val="Arial"/>
        <family val="2"/>
      </rPr>
      <t>Double click to expand notes:</t>
    </r>
    <r>
      <rPr>
        <sz val="10"/>
        <rFont val="Arial"/>
        <family val="2"/>
      </rPr>
      <t xml:space="preserve">
</t>
    </r>
    <r>
      <rPr>
        <b/>
        <sz val="10"/>
        <rFont val="Arial"/>
        <family val="2"/>
      </rPr>
      <t>Thickness:</t>
    </r>
    <r>
      <rPr>
        <sz val="10"/>
        <rFont val="Arial"/>
        <family val="2"/>
      </rPr>
      <t xml:space="preserve"> Please insert the depth of each layer being constructed within the proposed pavement structure in the cells on the left
• A minimum total pavement structure depth of 18" - 20" (asphalt and granular base layers combined) is recommended for the purpose of mitigating potential damage from frost action. This is approximately half the frost depth in CT (~ 40").
• For pavement structures with a single mix type, it is recommended to split the depth between the "Surface Mix" and "Base Mix". For example, a pavement structure proposing only 3" PMA S0.5 for asphalt should be split as 1.5" in the Surface Mix and 1.5" in the Base Mix (even if constructed in one single lift).
• Pavement materials below 3" - 4" of Surface Mix should be assigned to the Base Mix (when the total proposed depth allows). For example, a pavement structure proposing 8" PMA S0.5 should be designated as 4" of Surface Mix and 4" of Base Mix. Similarly, if 6" is proposed, then 3" - 4" should be designated as Surface Mix and the remaining 2" - 3" as Base Mix.
• As a general rule of thumb, it is recommended to provide a pavement structure design consisting of a granular base depth equal to or greater than the asphalt depth. For example, a pavement structure with 10" of asphalt should have a minimum of 10" granular base as well.
• In areas of rock cut, water must travel a longer path to leave the engineered pavement structure. To improve drainage, the depth of granular base (Subbase or Processed Aggregate Base) is typically increased to 18" minimum, and it is often recommended to use underdrain if necessary (coordination with Geotechnical engineer is required).
</t>
    </r>
    <r>
      <rPr>
        <b/>
        <sz val="10"/>
        <rFont val="Arial"/>
        <family val="2"/>
      </rPr>
      <t>Layer Coefficient:</t>
    </r>
    <r>
      <rPr>
        <sz val="10"/>
        <rFont val="Arial"/>
        <family val="2"/>
      </rPr>
      <t xml:space="preserve"> New pavement layers should use these default coefficients provided, unless otherwise specified. Please note a coefficient of 0.44 should be used for new pavements placed as the Surface Mix. Although the Base Mix is comprised of new pavement materials as well, its coefficient is designated as 0.34 due to its position within the pavement structure. The value has been derived from empirical relationships from the AASHTO Road Test. For all existing layers within the pavement structure, please refer to the "Existing Layer Coefficients" sheet for recommended coefficients.
</t>
    </r>
    <r>
      <rPr>
        <b/>
        <sz val="10"/>
        <rFont val="Arial"/>
        <family val="2"/>
      </rPr>
      <t>Drainage Coefficient (m[i]):</t>
    </r>
    <r>
      <rPr>
        <sz val="10"/>
        <rFont val="Arial"/>
        <family val="2"/>
      </rPr>
      <t xml:space="preserve"> The drainage coefficient is not included in this design tool and has a default value of 1.00 for all projects unless there is specific site information to change it</t>
    </r>
  </si>
  <si>
    <t>Predicted number of 18-kip equivalent single axle load applications over the design life. The design life is the period of time for which the pavement design/analysis is to be conducted (determined with the ESAL Calculator linked on the previous sheet).</t>
  </si>
  <si>
    <t>Predicted number of 18-kip equivalent single axle load applications over the design life. The design life is the period of time for which the pavement design/analysis is to be conducted (determined with the ESAL Calculator linked on the "Introduction and Legend" sheet)</t>
  </si>
  <si>
    <t>https://www.fhwa.dot.gov/publications/research/infrastructure/pavements/ltpp/13092/13092.pdf</t>
  </si>
  <si>
    <t>Material Type</t>
  </si>
  <si>
    <t>Observed or Assumed Surface Condition</t>
  </si>
  <si>
    <t>Layer Coefficient Range (a[i])</t>
  </si>
  <si>
    <r>
      <t xml:space="preserve">Bituminous Concrete Surface Mix
</t>
    </r>
    <r>
      <rPr>
        <b/>
        <sz val="11"/>
        <rFont val="Arial"/>
        <family val="2"/>
      </rPr>
      <t>(HMA, PMA, or Other)</t>
    </r>
  </si>
  <si>
    <r>
      <t xml:space="preserve">Untreated Granular Base
</t>
    </r>
    <r>
      <rPr>
        <b/>
        <sz val="11"/>
        <rFont val="Arial"/>
        <family val="2"/>
      </rPr>
      <t>(PAB or Subbase)</t>
    </r>
  </si>
  <si>
    <t xml:space="preserve">Total Pavement Structure Thickness: </t>
  </si>
  <si>
    <t>3. Milling depths and/or recycling depths should be chosen to remove/recycle deteriorated layers within the pavement structure and provide a sound layer for placing the new material. When milling, this is generally accomplished by selecting a mill depth which avoids the interface between existing pavement layers (staying slightly above an interface by approximately 1 inch, or slightly below an interface by approximately 1/2 inch). The targeted mill depth should also avoid exposing existing granular material by staying a minimum of 2 inches above the granular base or subbase. Consideration should also be given to the minimum pavement thickness that traffic will be traveling on after the initial mill. For instance, selecting a mill depth that results in a remaining pavement thickness of 2 inches may be adequate to avoid subbase exposure, while simultaneously being inadequate to support heavy truck loads even for short term use.</t>
  </si>
  <si>
    <t>Default value for flexible pavements</t>
  </si>
  <si>
    <t>MTG Pavement Design Catalog (see for typical pavement structures):</t>
  </si>
  <si>
    <r>
      <rPr>
        <b/>
        <sz val="10"/>
        <rFont val="Arial"/>
        <family val="2"/>
      </rPr>
      <t>Thickness:</t>
    </r>
    <r>
      <rPr>
        <sz val="10"/>
        <rFont val="Arial"/>
        <family val="2"/>
      </rPr>
      <t xml:space="preserve"> Identifying and defining pavement layer thicknesses will provide the load-carrying capacity corresponding to the design SN, or in this spreadsheet the "Provided SN"
  </t>
    </r>
    <r>
      <rPr>
        <b/>
        <sz val="10"/>
        <rFont val="Arial"/>
        <family val="2"/>
      </rPr>
      <t xml:space="preserve">
Layer Coefficient, a[i]:</t>
    </r>
    <r>
      <rPr>
        <sz val="10"/>
        <rFont val="Arial"/>
        <family val="2"/>
      </rPr>
      <t xml:space="preserve"> The layer coefficient is a measure of the relative ability of the material to function as a structural component of the pavement. For new pavement layers, please use the default coefficients provided on the previous sheet, unless otherwise specified. For all existing layers within the pavement structure, please refer to the "Existing Layer Coefficients" sheet for recommended coefficients.
</t>
    </r>
    <r>
      <rPr>
        <b/>
        <sz val="10"/>
        <rFont val="Arial"/>
        <family val="2"/>
      </rPr>
      <t xml:space="preserve">SN: </t>
    </r>
    <r>
      <rPr>
        <sz val="10"/>
        <rFont val="Arial"/>
        <family val="2"/>
      </rPr>
      <t>The SN (Structural Number) is indicative of the total pavement strength provided. The sum of all the SN values on the left is equivalent to the Provided SN (Existing and New Layers) value. Please see below for definitions of the Provided SN and Required SN values.</t>
    </r>
  </si>
  <si>
    <r>
      <rPr>
        <b/>
        <u/>
        <sz val="10"/>
        <color rgb="FFFF0000"/>
        <rFont val="Arial"/>
        <family val="2"/>
      </rPr>
      <t>IMPORTANT NOTE:</t>
    </r>
    <r>
      <rPr>
        <b/>
        <sz val="10"/>
        <color rgb="FFFF0000"/>
        <rFont val="Arial"/>
        <family val="2"/>
      </rPr>
      <t xml:space="preserve">
Please insert the final proposed pavement structure at end of construction, which includes the new pavement layers and omits the existing pavement that will be removed as part of the rehabilitation scope.
See additional notes below for more information.</t>
    </r>
  </si>
  <si>
    <r>
      <t>If the output reads "</t>
    </r>
    <r>
      <rPr>
        <sz val="10"/>
        <color rgb="FFFF0000"/>
        <rFont val="Arial"/>
        <family val="2"/>
      </rPr>
      <t>Invalid</t>
    </r>
    <r>
      <rPr>
        <sz val="10"/>
        <rFont val="Arial"/>
        <family val="2"/>
      </rPr>
      <t>", please refer to Step 5 and solve the Target Cell as instructed</t>
    </r>
  </si>
  <si>
    <r>
      <t xml:space="preserve">Subgrade
</t>
    </r>
    <r>
      <rPr>
        <b/>
        <sz val="11"/>
        <rFont val="Arial"/>
        <family val="2"/>
      </rPr>
      <t>(Natural or Fill)</t>
    </r>
  </si>
  <si>
    <t>Subgrade is assumed not to contribute to the overall SN.
As a result, the layer coefficient should be equivalent to 0.00 per inch.</t>
  </si>
  <si>
    <r>
      <t xml:space="preserve">Bituminous Concrete Base Mix
</t>
    </r>
    <r>
      <rPr>
        <b/>
        <sz val="11"/>
        <rFont val="Arial"/>
        <family val="2"/>
      </rPr>
      <t>(Includes Treated/Stabilized Granular Base)</t>
    </r>
  </si>
  <si>
    <t>FHWA Distress Identification Manual (website and PDF links):</t>
  </si>
  <si>
    <t>https://support.microsoft.com/en-us/office/load-the-solver-add-in-in-excel</t>
  </si>
  <si>
    <t>0010-0090</t>
  </si>
  <si>
    <t>Bethlehem</t>
  </si>
  <si>
    <t>Full Depth Reconstruction (20-year)</t>
  </si>
  <si>
    <t>Arnott</t>
  </si>
  <si>
    <t>MP 7.42</t>
  </si>
  <si>
    <t>MP 7.59</t>
  </si>
  <si>
    <t>14 years</t>
  </si>
  <si>
    <t>Norton</t>
  </si>
  <si>
    <t>CTDOT - Pavement Design Unit</t>
  </si>
  <si>
    <t>Route 132 (East St/Lakes Rd)</t>
  </si>
  <si>
    <t xml:space="preserve">Int. Improvements (Rte 132 at Magnolia Hill Rd/Nonnewaug Rd) </t>
  </si>
  <si>
    <t>Links to Pavement Interactive (free pavement information resource):</t>
  </si>
  <si>
    <t>https://pavementinteractive.org/reference-desk/design/structural-design/1993-aashto-flexible-pavement-structural-design/</t>
  </si>
  <si>
    <t>https://pavementinteractive.org/apps/calculators/1993-aashto-flexible-pavement-structural-design/</t>
  </si>
  <si>
    <r>
      <t xml:space="preserve">Introduction:
</t>
    </r>
    <r>
      <rPr>
        <sz val="10"/>
        <rFont val="Arial"/>
        <family val="2"/>
      </rPr>
      <t>• The Flexible Pavement Design Tool is intended to help engineers and designers complete a flexible pavement design primarily for use on CTDOT projects, or other projects where the CTDOT is involved. This may be used for non-DOT related projects as the information contained within represents good pavement design practice in general.
• This tool is also intended to be used in conjunction with CTDOT's ESAL Calculator, which should be completed prior to using this tool as it provides a critical input to design a flexible pavement. The ESAL Calculator can be found on the CTDOT Pavement Design Unit webpage at the link below:</t>
    </r>
  </si>
  <si>
    <t>• Additionally, this tool is only intended for flexible (asphalt) designs, and is not to be used for design of rigid (concrete) or composite (asphalt on concrete) pavement structures. Procedures vary significantly for a pavement structure composed entirely or partially of concrete pavement. Please refer to the Rigid-Composite Design Tool at the link above as needed.
• This tool follows AASHTO Guide for Design of Pavement Structures (1993) as closely as possible. A physical or digital download copy of the guide may be purchased through the AASHTO bookstore at the following link:</t>
  </si>
  <si>
    <r>
      <t xml:space="preserve">Flexible Pavement Design Concepts:
</t>
    </r>
    <r>
      <rPr>
        <u/>
        <sz val="10"/>
        <rFont val="Arial"/>
        <family val="2"/>
      </rPr>
      <t>Structural Adequacy</t>
    </r>
    <r>
      <rPr>
        <sz val="10"/>
        <rFont val="Arial"/>
        <family val="2"/>
      </rPr>
      <t xml:space="preserve">
• The purpose of using the Flexible Pavement Design Tool is to design a structurally adequate roadway, meaning it is capable of supporting vehicle traffic over a certain period of time.
</t>
    </r>
    <r>
      <rPr>
        <u/>
        <sz val="10"/>
        <rFont val="Arial"/>
        <family val="2"/>
      </rPr>
      <t>Structural Number (SN)</t>
    </r>
    <r>
      <rPr>
        <sz val="10"/>
        <rFont val="Arial"/>
        <family val="2"/>
      </rPr>
      <t xml:space="preserve">
• For a pavement structure to be structurally adequate, the proposed combination of asphalt and granular material types/depths must be able to withstand traffic loadings over the selected design life. In equivalent engineering terminology, the Provided SN must be greater than the Required SN. These terms are defined in more detail in the next sheet.
</t>
    </r>
    <r>
      <rPr>
        <u/>
        <sz val="10"/>
        <rFont val="Arial"/>
        <family val="2"/>
      </rPr>
      <t>ESAL (Equivalent Single Axle Load)</t>
    </r>
    <r>
      <rPr>
        <sz val="10"/>
        <rFont val="Arial"/>
        <family val="2"/>
      </rPr>
      <t xml:space="preserve">
• This value is defined and calculated using the ESAL Calculator, which can be found at the link above. Generally, the ESAL Calculator should be completed first, as it is one of the main inputs in this Flexible Pavement Design Tool.
</t>
    </r>
    <r>
      <rPr>
        <b/>
        <u/>
        <sz val="11"/>
        <rFont val="Arial"/>
        <family val="2"/>
      </rPr>
      <t xml:space="preserve">Flexible Pavement Design Methodologies:
</t>
    </r>
    <r>
      <rPr>
        <sz val="10"/>
        <rFont val="Arial"/>
        <family val="2"/>
      </rPr>
      <t xml:space="preserve">
1. New Construction/Reconstruction ("New Flexible Pavement Design") = all layers of a pavement structure are being completely replaced or are being constructed as new, including all asphalt (HMA or PMA) and granular base (Subbase or Processed Aggregate Base) layers
2. Rehabilitation of an Existing Pavement ("Rehab Flexible Pavement Design") = some portion of an existing flexible pavement structure is being replaced (typically the surface layers, by means of milling) with new asphalt, while existing layers below will remain in place, both contributing to the provided structural number (SN) for the design</t>
    </r>
    <r>
      <rPr>
        <b/>
        <u/>
        <sz val="11"/>
        <rFont val="Arial"/>
        <family val="2"/>
      </rPr>
      <t xml:space="preserve">
Other Common Project Types:
</t>
    </r>
    <r>
      <rPr>
        <u/>
        <sz val="10"/>
        <rFont val="Arial"/>
        <family val="2"/>
      </rPr>
      <t>Widening</t>
    </r>
    <r>
      <rPr>
        <sz val="10"/>
        <rFont val="Arial"/>
        <family val="2"/>
      </rPr>
      <t xml:space="preserve">
• Consider a flexible pavement project consisting of a mill and pave treatment within the travel lanes of the roadway and full-depth pavement widening of the shoulders. A new flexible pavement design can be used for the widened shoulders, where there is currently no existing pavement structure. Additionally, the rehabilitation flexible pavement design can be used for the travel lanes that will be milled and paved. If the existing travel lanes are composed of concrete pavement base to remain, the Rigid-Composite Design Tool should be used for these areas instead.
</t>
    </r>
    <r>
      <rPr>
        <u/>
        <sz val="10"/>
        <rFont val="Arial"/>
        <family val="2"/>
      </rPr>
      <t xml:space="preserve">Preservation
</t>
    </r>
    <r>
      <rPr>
        <sz val="10"/>
        <rFont val="Arial"/>
        <family val="2"/>
      </rPr>
      <t>• Pavement preservation projects are not designed to add structure, but are designed to extend the life of the pavement. Therefore, it is not necessary to perform a flexible pavement design – only an evaluation of condition showing that the pavement is structurally adequate and can support the proposed preservation treatment is necessary. Example preservation treatments for flexible pavements include crack sealing, fog seals, chip seals, thin overlays, ultra-thin bonded overlays, microsurfacing, in-place recycling, etc.</t>
    </r>
  </si>
  <si>
    <t>https://portal.ct.gov/DOT/Engineering/Pavement-Design/Pavement-Design-Unit</t>
  </si>
  <si>
    <r>
      <rPr>
        <b/>
        <sz val="10"/>
        <rFont val="Arial"/>
        <family val="2"/>
      </rPr>
      <t>Additional Notes:</t>
    </r>
    <r>
      <rPr>
        <sz val="10"/>
        <rFont val="Arial"/>
        <family val="2"/>
      </rPr>
      <t xml:space="preserve">
1. Example: The total thickness of an existing pavement structure is 20" (6" bituminous concrete, 14" subbase) and the rehabilitation scope is to mill 2" and pave 2" back. Therefore, the </t>
    </r>
    <r>
      <rPr>
        <i/>
        <sz val="10"/>
        <rFont val="Arial"/>
        <family val="2"/>
      </rPr>
      <t>final</t>
    </r>
    <r>
      <rPr>
        <sz val="10"/>
        <rFont val="Arial"/>
        <family val="2"/>
      </rPr>
      <t xml:space="preserve"> proposed pavement structure should be inserted above as follows: 2" of new pavement (Surface Mix), 2" of existing pavement (Surface Mix), 2" of existing pavement (Base Mix), and 14" of existing subbase.
2. All areas of structural failure in the remaining pavement layers after milling should be identified and repaired with patching or other items in combination with the rehabilitation treatment. This may influence the layer coefficient that is chosen for existing materials. Please refer to the link below for the latest special provision items related to pavement repair. Refer to the Guidance for Bituminous Concrete Patching document as well.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</si>
</sst>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34" x14ac:knownFonts="1">
    <font>
      <sz val="10"/>
      <name val="Arial"/>
    </font>
    <font>
      <sz val="10"/>
      <name val="Arial"/>
      <family val="2"/>
    </font>
    <font>
      <sz val="8"/>
      <name val="Arial"/>
      <family val="2"/>
    </font>
    <font>
      <b/>
      <sz val="10"/>
      <name val="Arial"/>
      <family val="2"/>
    </font>
    <font>
      <b/>
      <vertAlign val="subscript"/>
      <sz val="10"/>
      <name val="Arial"/>
      <family val="2"/>
    </font>
    <font>
      <b/>
      <sz val="12"/>
      <name val="Arial"/>
      <family val="2"/>
    </font>
    <font>
      <b/>
      <u/>
      <sz val="10"/>
      <name val="Arial"/>
      <family val="2"/>
    </font>
    <font>
      <sz val="10"/>
      <name val="Arial"/>
      <family val="2"/>
    </font>
    <font>
      <i/>
      <sz val="10"/>
      <name val="Arial"/>
      <family val="2"/>
    </font>
    <font>
      <sz val="11"/>
      <name val="Calibri"/>
      <family val="2"/>
    </font>
    <font>
      <u/>
      <sz val="10"/>
      <name val="Arial"/>
      <family val="2"/>
    </font>
    <font>
      <sz val="10"/>
      <color indexed="10"/>
      <name val="Arial"/>
      <family val="2"/>
    </font>
    <font>
      <b/>
      <i/>
      <sz val="10"/>
      <name val="Arial"/>
      <family val="2"/>
    </font>
    <font>
      <sz val="10"/>
      <name val="Calibri"/>
      <family val="2"/>
    </font>
    <font>
      <b/>
      <sz val="16"/>
      <name val="Arial"/>
      <family val="2"/>
    </font>
    <font>
      <b/>
      <sz val="20"/>
      <name val="Arial"/>
      <family val="2"/>
    </font>
    <font>
      <b/>
      <u/>
      <sz val="11"/>
      <name val="Arial"/>
      <family val="2"/>
    </font>
    <font>
      <u/>
      <sz val="11"/>
      <color theme="10"/>
      <name val="Calibri"/>
      <family val="2"/>
      <scheme val="minor"/>
    </font>
    <font>
      <sz val="10"/>
      <color rgb="FFFF0000"/>
      <name val="Arial"/>
      <family val="2"/>
    </font>
    <font>
      <sz val="10"/>
      <color rgb="FFC00000"/>
      <name val="Arial"/>
      <family val="2"/>
    </font>
    <font>
      <b/>
      <sz val="10"/>
      <color rgb="FF00B050"/>
      <name val="Arial"/>
      <family val="2"/>
    </font>
    <font>
      <b/>
      <sz val="10"/>
      <color rgb="FFFF0000"/>
      <name val="Arial"/>
      <family val="2"/>
    </font>
    <font>
      <sz val="10"/>
      <color rgb="FFFF0000"/>
      <name val="Calibri"/>
      <family val="2"/>
      <scheme val="minor"/>
    </font>
    <font>
      <sz val="12"/>
      <name val="Arial"/>
      <family val="2"/>
    </font>
    <font>
      <b/>
      <sz val="12"/>
      <color theme="1"/>
      <name val="Arial"/>
      <family val="2"/>
    </font>
    <font>
      <u/>
      <sz val="10"/>
      <color theme="10"/>
      <name val="Arial"/>
      <family val="2"/>
    </font>
    <font>
      <sz val="10"/>
      <color rgb="FF00CC00"/>
      <name val="Arial"/>
      <family val="2"/>
    </font>
    <font>
      <b/>
      <sz val="14"/>
      <name val="Arial"/>
      <family val="2"/>
    </font>
    <font>
      <u/>
      <sz val="10"/>
      <color rgb="FFFF0000"/>
      <name val="Arial"/>
      <family val="2"/>
    </font>
    <font>
      <sz val="10"/>
      <color rgb="FF009900"/>
      <name val="Arial"/>
      <family val="2"/>
    </font>
    <font>
      <b/>
      <sz val="11"/>
      <name val="Arial"/>
      <family val="2"/>
    </font>
    <font>
      <b/>
      <u/>
      <sz val="10"/>
      <color rgb="FFFF0000"/>
      <name val="Arial"/>
      <family val="2"/>
    </font>
    <font>
      <sz val="11"/>
      <name val="Arial"/>
      <family val="2"/>
    </font>
    <font>
      <b/>
      <u/>
      <sz val="14"/>
      <name val="Arial"/>
      <family val="2"/>
    </font>
  </fonts>
  <fills count="20">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51"/>
        <bgColor indexed="64"/>
      </patternFill>
    </fill>
    <fill>
      <patternFill patternType="solid">
        <fgColor indexed="11"/>
        <bgColor indexed="64"/>
      </patternFill>
    </fill>
    <fill>
      <patternFill patternType="solid">
        <fgColor indexed="15"/>
        <bgColor indexed="64"/>
      </patternFill>
    </fill>
    <fill>
      <patternFill patternType="solid">
        <fgColor indexed="8"/>
        <bgColor indexed="64"/>
      </patternFill>
    </fill>
    <fill>
      <patternFill patternType="solid">
        <fgColor indexed="13"/>
        <bgColor indexed="64"/>
      </patternFill>
    </fill>
    <fill>
      <patternFill patternType="solid">
        <fgColor rgb="FFFFFF0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00B0F0"/>
        <bgColor indexed="64"/>
      </patternFill>
    </fill>
    <fill>
      <patternFill patternType="solid">
        <fgColor rgb="FF92D050"/>
        <bgColor indexed="64"/>
      </patternFill>
    </fill>
    <fill>
      <patternFill patternType="solid">
        <fgColor theme="0"/>
        <bgColor indexed="64"/>
      </patternFill>
    </fill>
    <fill>
      <patternFill patternType="solid">
        <fgColor rgb="FFCCFFCC"/>
        <bgColor indexed="64"/>
      </patternFill>
    </fill>
    <fill>
      <patternFill patternType="solid">
        <fgColor theme="5" tint="0.59999389629810485"/>
        <bgColor indexed="64"/>
      </patternFill>
    </fill>
    <fill>
      <patternFill patternType="solid">
        <fgColor rgb="FFCCECFF"/>
        <bgColor indexed="64"/>
      </patternFill>
    </fill>
    <fill>
      <patternFill patternType="solid">
        <fgColor theme="0" tint="-0.14999847407452621"/>
        <bgColor indexed="64"/>
      </patternFill>
    </fill>
    <fill>
      <patternFill patternType="solid">
        <fgColor theme="0" tint="-4.9989318521683403E-2"/>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theme="0"/>
      </right>
      <top style="thin">
        <color theme="0"/>
      </top>
      <bottom/>
      <diagonal/>
    </border>
    <border>
      <left style="thin">
        <color indexed="64"/>
      </left>
      <right/>
      <top style="thin">
        <color theme="0"/>
      </top>
      <bottom style="medium">
        <color indexed="64"/>
      </bottom>
      <diagonal/>
    </border>
    <border>
      <left style="thin">
        <color theme="0"/>
      </left>
      <right/>
      <top/>
      <bottom/>
      <diagonal/>
    </border>
    <border>
      <left/>
      <right style="medium">
        <color indexed="64"/>
      </right>
      <top style="thin">
        <color theme="0"/>
      </top>
      <bottom/>
      <diagonal/>
    </border>
    <border>
      <left style="medium">
        <color indexed="64"/>
      </left>
      <right/>
      <top style="thin">
        <color theme="0"/>
      </top>
      <bottom style="medium">
        <color indexed="64"/>
      </bottom>
      <diagonal/>
    </border>
    <border>
      <left/>
      <right/>
      <top style="thin">
        <color theme="0"/>
      </top>
      <bottom style="medium">
        <color indexed="64"/>
      </bottom>
      <diagonal/>
    </border>
    <border>
      <left style="thin">
        <color theme="0"/>
      </left>
      <right style="thin">
        <color indexed="64"/>
      </right>
      <top style="thin">
        <color indexed="64"/>
      </top>
      <bottom style="thin">
        <color indexed="64"/>
      </bottom>
      <diagonal/>
    </border>
    <border>
      <left/>
      <right/>
      <top style="thin">
        <color theme="0"/>
      </top>
      <bottom style="thin">
        <color theme="0"/>
      </bottom>
      <diagonal/>
    </border>
    <border>
      <left/>
      <right style="medium">
        <color indexed="64"/>
      </right>
      <top style="thin">
        <color theme="0"/>
      </top>
      <bottom style="thin">
        <color theme="0"/>
      </bottom>
      <diagonal/>
    </border>
    <border>
      <left/>
      <right/>
      <top style="thin">
        <color theme="0" tint="-4.9989318521683403E-2"/>
      </top>
      <bottom/>
      <diagonal/>
    </border>
    <border>
      <left/>
      <right style="medium">
        <color indexed="64"/>
      </right>
      <top style="thin">
        <color theme="0" tint="-4.9989318521683403E-2"/>
      </top>
      <bottom/>
      <diagonal/>
    </border>
    <border>
      <left/>
      <right/>
      <top style="thin">
        <color theme="0" tint="-4.9989318521683403E-2"/>
      </top>
      <bottom style="medium">
        <color indexed="64"/>
      </bottom>
      <diagonal/>
    </border>
    <border>
      <left/>
      <right style="medium">
        <color indexed="64"/>
      </right>
      <top style="thin">
        <color theme="0" tint="-4.9989318521683403E-2"/>
      </top>
      <bottom style="medium">
        <color indexed="64"/>
      </bottom>
      <diagonal/>
    </border>
    <border>
      <left style="medium">
        <color indexed="64"/>
      </left>
      <right style="thin">
        <color indexed="64"/>
      </right>
      <top style="medium">
        <color indexed="64"/>
      </top>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theme="0" tint="-4.9989318521683403E-2"/>
      </top>
      <bottom/>
      <diagonal/>
    </border>
    <border>
      <left style="thin">
        <color theme="0"/>
      </left>
      <right/>
      <top style="medium">
        <color indexed="64"/>
      </top>
      <bottom/>
      <diagonal/>
    </border>
    <border>
      <left style="thin">
        <color theme="0"/>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left>
      <right style="thin">
        <color theme="0"/>
      </right>
      <top style="thin">
        <color indexed="64"/>
      </top>
      <bottom style="thin">
        <color indexed="64"/>
      </bottom>
      <diagonal/>
    </border>
    <border>
      <left style="thin">
        <color indexed="64"/>
      </left>
      <right/>
      <top style="thin">
        <color theme="0"/>
      </top>
      <bottom/>
      <diagonal/>
    </border>
    <border>
      <left style="thin">
        <color indexed="64"/>
      </left>
      <right/>
      <top style="thin">
        <color theme="0"/>
      </top>
      <bottom style="thin">
        <color theme="0"/>
      </bottom>
      <diagonal/>
    </border>
    <border>
      <left style="thin">
        <color indexed="64"/>
      </left>
      <right/>
      <top/>
      <bottom style="thin">
        <color theme="0"/>
      </bottom>
      <diagonal/>
    </border>
    <border>
      <left/>
      <right style="medium">
        <color indexed="64"/>
      </right>
      <top/>
      <bottom style="thin">
        <color theme="0"/>
      </bottom>
      <diagonal/>
    </border>
    <border>
      <left style="thin">
        <color indexed="64"/>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top style="thin">
        <color theme="0" tint="-4.9989318521683403E-2"/>
      </top>
      <bottom style="medium">
        <color indexed="64"/>
      </bottom>
      <diagonal/>
    </border>
    <border>
      <left style="medium">
        <color indexed="64"/>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medium">
        <color indexed="64"/>
      </right>
      <top style="thin">
        <color theme="0" tint="-4.9989318521683403E-2"/>
      </top>
      <bottom style="thin">
        <color theme="0" tint="-4.9989318521683403E-2"/>
      </bottom>
      <diagonal/>
    </border>
    <border>
      <left/>
      <right/>
      <top/>
      <bottom style="thin">
        <color theme="0" tint="-4.9989318521683403E-2"/>
      </bottom>
      <diagonal/>
    </border>
    <border>
      <left/>
      <right style="medium">
        <color indexed="64"/>
      </right>
      <top/>
      <bottom style="thin">
        <color theme="0" tint="-4.9989318521683403E-2"/>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style="medium">
        <color indexed="64"/>
      </left>
      <right/>
      <top style="medium">
        <color indexed="64"/>
      </top>
      <bottom style="dashed">
        <color indexed="64"/>
      </bottom>
      <diagonal/>
    </border>
    <border>
      <left style="medium">
        <color indexed="64"/>
      </left>
      <right/>
      <top style="dashed">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thin">
        <color theme="0"/>
      </top>
      <bottom style="thin">
        <color indexed="64"/>
      </bottom>
      <diagonal/>
    </border>
    <border>
      <left/>
      <right style="medium">
        <color indexed="64"/>
      </right>
      <top style="thin">
        <color theme="0"/>
      </top>
      <bottom style="thin">
        <color indexed="64"/>
      </bottom>
      <diagonal/>
    </border>
    <border>
      <left/>
      <right style="medium">
        <color indexed="64"/>
      </right>
      <top style="thin">
        <color theme="0"/>
      </top>
      <bottom style="medium">
        <color indexed="64"/>
      </bottom>
      <diagonal/>
    </border>
  </borders>
  <cellStyleXfs count="4">
    <xf numFmtId="0" fontId="0" fillId="0" borderId="0"/>
    <xf numFmtId="43" fontId="1" fillId="0" borderId="0" applyFont="0" applyFill="0" applyBorder="0" applyAlignment="0" applyProtection="0"/>
    <xf numFmtId="0" fontId="17" fillId="0" borderId="0" applyNumberFormat="0" applyFill="0" applyBorder="0" applyAlignment="0" applyProtection="0"/>
    <xf numFmtId="9" fontId="1" fillId="0" borderId="0" applyFont="0" applyFill="0" applyBorder="0" applyAlignment="0" applyProtection="0"/>
  </cellStyleXfs>
  <cellXfs count="590">
    <xf numFmtId="0" fontId="0" fillId="0" borderId="0" xfId="0"/>
    <xf numFmtId="0" fontId="0" fillId="0" borderId="1" xfId="0" applyBorder="1" applyAlignment="1">
      <alignment horizontal="center"/>
    </xf>
    <xf numFmtId="0" fontId="0" fillId="2" borderId="1" xfId="0" applyFill="1" applyBorder="1" applyAlignment="1">
      <alignment horizontal="center"/>
    </xf>
    <xf numFmtId="2" fontId="0" fillId="3" borderId="1" xfId="0" applyNumberFormat="1" applyFill="1" applyBorder="1" applyAlignment="1">
      <alignment horizontal="center"/>
    </xf>
    <xf numFmtId="2" fontId="0" fillId="4" borderId="1" xfId="0" applyNumberFormat="1" applyFill="1" applyBorder="1" applyAlignment="1">
      <alignment horizontal="center"/>
    </xf>
    <xf numFmtId="0" fontId="0" fillId="0" borderId="0" xfId="0" applyAlignment="1">
      <alignment horizontal="center"/>
    </xf>
    <xf numFmtId="2" fontId="0" fillId="0" borderId="0" xfId="0" applyNumberFormat="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2" fontId="0" fillId="2" borderId="2" xfId="0" applyNumberFormat="1" applyFill="1" applyBorder="1" applyAlignment="1">
      <alignment horizontal="center"/>
    </xf>
    <xf numFmtId="2" fontId="0" fillId="5" borderId="4" xfId="0" applyNumberFormat="1" applyFill="1" applyBorder="1" applyAlignment="1">
      <alignment horizontal="center"/>
    </xf>
    <xf numFmtId="2" fontId="0" fillId="2" borderId="3" xfId="3" applyNumberFormat="1" applyFont="1" applyFill="1" applyBorder="1" applyAlignment="1">
      <alignment horizontal="center"/>
    </xf>
    <xf numFmtId="9" fontId="0" fillId="0" borderId="0" xfId="3" applyFont="1" applyAlignment="1">
      <alignment horizontal="center"/>
    </xf>
    <xf numFmtId="2" fontId="0" fillId="2" borderId="1" xfId="0" applyNumberFormat="1" applyFill="1" applyBorder="1" applyAlignment="1">
      <alignment horizontal="center"/>
    </xf>
    <xf numFmtId="0" fontId="3" fillId="0" borderId="0" xfId="0" applyFont="1" applyAlignment="1">
      <alignment horizontal="right"/>
    </xf>
    <xf numFmtId="0" fontId="3" fillId="0" borderId="1" xfId="0" applyFont="1" applyBorder="1" applyAlignment="1">
      <alignment horizontal="right"/>
    </xf>
    <xf numFmtId="0" fontId="3" fillId="0" borderId="3" xfId="0" applyFont="1" applyBorder="1" applyAlignment="1">
      <alignment horizontal="right"/>
    </xf>
    <xf numFmtId="0" fontId="3" fillId="0" borderId="2" xfId="0" applyFont="1" applyBorder="1" applyAlignment="1">
      <alignment horizontal="right"/>
    </xf>
    <xf numFmtId="0" fontId="3" fillId="0" borderId="1" xfId="0" applyFont="1" applyFill="1" applyBorder="1" applyAlignment="1">
      <alignment horizontal="right"/>
    </xf>
    <xf numFmtId="0" fontId="3" fillId="0" borderId="0" xfId="0" applyFont="1" applyFill="1" applyAlignment="1">
      <alignment horizontal="right"/>
    </xf>
    <xf numFmtId="0" fontId="3" fillId="0" borderId="0" xfId="0" applyFont="1" applyFill="1" applyBorder="1" applyAlignment="1">
      <alignment horizontal="right"/>
    </xf>
    <xf numFmtId="0" fontId="0" fillId="0" borderId="0" xfId="0" applyFill="1"/>
    <xf numFmtId="9" fontId="0" fillId="0" borderId="0" xfId="3" applyFont="1"/>
    <xf numFmtId="2" fontId="0" fillId="6" borderId="1" xfId="0" applyNumberFormat="1" applyFill="1" applyBorder="1" applyAlignment="1">
      <alignment horizontal="center"/>
    </xf>
    <xf numFmtId="2" fontId="0" fillId="6" borderId="5" xfId="0" applyNumberFormat="1" applyFill="1" applyBorder="1" applyAlignment="1">
      <alignment horizontal="center"/>
    </xf>
    <xf numFmtId="2" fontId="0" fillId="2" borderId="4" xfId="0" applyNumberFormat="1" applyFill="1" applyBorder="1" applyAlignment="1">
      <alignment horizontal="center"/>
    </xf>
    <xf numFmtId="2" fontId="0" fillId="7" borderId="1" xfId="0" applyNumberFormat="1" applyFill="1" applyBorder="1" applyAlignment="1">
      <alignment horizontal="center"/>
    </xf>
    <xf numFmtId="164" fontId="0" fillId="6" borderId="0" xfId="1" applyNumberFormat="1" applyFont="1" applyFill="1"/>
    <xf numFmtId="1" fontId="0" fillId="6" borderId="2" xfId="1" applyNumberFormat="1" applyFont="1" applyFill="1" applyBorder="1" applyAlignment="1">
      <alignment horizontal="center"/>
    </xf>
    <xf numFmtId="0" fontId="3" fillId="0" borderId="0" xfId="0" applyFont="1" applyAlignment="1">
      <alignment horizontal="left"/>
    </xf>
    <xf numFmtId="2" fontId="5" fillId="8" borderId="6" xfId="0" applyNumberFormat="1" applyFont="1" applyFill="1" applyBorder="1" applyAlignment="1">
      <alignment horizontal="center"/>
    </xf>
    <xf numFmtId="10" fontId="0" fillId="8" borderId="0" xfId="3" applyNumberFormat="1" applyFont="1" applyFill="1" applyAlignment="1">
      <alignment horizontal="center"/>
    </xf>
    <xf numFmtId="0" fontId="7" fillId="0" borderId="0" xfId="0" applyFont="1"/>
    <xf numFmtId="0" fontId="0" fillId="0" borderId="0" xfId="0" quotePrefix="1" applyAlignment="1">
      <alignment horizontal="center"/>
    </xf>
    <xf numFmtId="0" fontId="3" fillId="0" borderId="0" xfId="0" applyFont="1"/>
    <xf numFmtId="0" fontId="0" fillId="9" borderId="4" xfId="0" applyFill="1" applyBorder="1"/>
    <xf numFmtId="0" fontId="0" fillId="10" borderId="4" xfId="0" applyFill="1" applyBorder="1"/>
    <xf numFmtId="0" fontId="8" fillId="0" borderId="0" xfId="0" applyFont="1"/>
    <xf numFmtId="0" fontId="3" fillId="0" borderId="0" xfId="0" quotePrefix="1" applyFont="1" applyAlignment="1">
      <alignment horizontal="center"/>
    </xf>
    <xf numFmtId="0" fontId="3" fillId="0" borderId="0" xfId="0" applyFont="1" applyAlignment="1">
      <alignment horizontal="center"/>
    </xf>
    <xf numFmtId="0" fontId="18" fillId="0" borderId="0" xfId="0" applyFont="1"/>
    <xf numFmtId="0" fontId="3" fillId="11" borderId="10" xfId="0" applyFont="1" applyFill="1" applyBorder="1" applyAlignment="1">
      <alignment horizontal="left"/>
    </xf>
    <xf numFmtId="0" fontId="0" fillId="11" borderId="11" xfId="0" applyFill="1" applyBorder="1"/>
    <xf numFmtId="0" fontId="0" fillId="11" borderId="12" xfId="0" applyFill="1" applyBorder="1"/>
    <xf numFmtId="0" fontId="3" fillId="11" borderId="13" xfId="0" applyFont="1" applyFill="1" applyBorder="1" applyAlignment="1">
      <alignment horizontal="left"/>
    </xf>
    <xf numFmtId="0" fontId="0" fillId="11" borderId="0" xfId="0" applyFill="1" applyBorder="1"/>
    <xf numFmtId="0" fontId="0" fillId="11" borderId="8" xfId="0" applyFill="1" applyBorder="1"/>
    <xf numFmtId="0" fontId="3" fillId="11" borderId="14" xfId="0" applyFont="1" applyFill="1" applyBorder="1" applyAlignment="1">
      <alignment horizontal="right"/>
    </xf>
    <xf numFmtId="0" fontId="0" fillId="11" borderId="15" xfId="0" applyFill="1" applyBorder="1"/>
    <xf numFmtId="0" fontId="0" fillId="11" borderId="9" xfId="0" applyFill="1" applyBorder="1"/>
    <xf numFmtId="2" fontId="3" fillId="12" borderId="4" xfId="0" applyNumberFormat="1" applyFont="1" applyFill="1" applyBorder="1"/>
    <xf numFmtId="0" fontId="2" fillId="0" borderId="0" xfId="0" applyFont="1" applyBorder="1" applyAlignment="1">
      <alignment horizontal="left" vertical="center" wrapText="1"/>
    </xf>
    <xf numFmtId="0" fontId="2" fillId="0" borderId="0" xfId="0" applyFont="1" applyBorder="1" applyAlignment="1">
      <alignment vertical="center" wrapText="1"/>
    </xf>
    <xf numFmtId="0" fontId="0" fillId="0" borderId="0" xfId="0" applyBorder="1"/>
    <xf numFmtId="1" fontId="0" fillId="6" borderId="1" xfId="0" applyNumberFormat="1" applyFill="1" applyBorder="1" applyAlignment="1">
      <alignment horizontal="center"/>
    </xf>
    <xf numFmtId="0" fontId="0" fillId="0" borderId="16" xfId="0" applyBorder="1"/>
    <xf numFmtId="0" fontId="7" fillId="0" borderId="0" xfId="0" applyFont="1" applyFill="1"/>
    <xf numFmtId="0" fontId="7" fillId="0" borderId="1" xfId="0" applyFont="1" applyBorder="1" applyAlignment="1">
      <alignment vertical="center"/>
    </xf>
    <xf numFmtId="1" fontId="7" fillId="13" borderId="1" xfId="3" applyNumberFormat="1" applyFont="1" applyFill="1" applyBorder="1" applyAlignment="1">
      <alignment horizontal="right" vertical="center"/>
    </xf>
    <xf numFmtId="0" fontId="0" fillId="0" borderId="0" xfId="0" applyBorder="1" applyAlignment="1">
      <alignment vertical="center"/>
    </xf>
    <xf numFmtId="0" fontId="0" fillId="0" borderId="16" xfId="0" applyBorder="1" applyAlignment="1">
      <alignment vertical="center"/>
    </xf>
    <xf numFmtId="0" fontId="0" fillId="0" borderId="0" xfId="0" applyAlignment="1">
      <alignment vertical="center"/>
    </xf>
    <xf numFmtId="2" fontId="7" fillId="13" borderId="1" xfId="0" applyNumberFormat="1" applyFont="1" applyFill="1" applyBorder="1" applyAlignment="1">
      <alignment horizontal="right" vertical="center"/>
    </xf>
    <xf numFmtId="0" fontId="7" fillId="0" borderId="17" xfId="0" applyFont="1" applyBorder="1" applyAlignment="1">
      <alignment vertical="center"/>
    </xf>
    <xf numFmtId="2" fontId="7" fillId="9" borderId="1" xfId="0" applyNumberFormat="1" applyFont="1" applyFill="1" applyBorder="1" applyAlignment="1">
      <alignment horizontal="right" vertical="center"/>
    </xf>
    <xf numFmtId="2" fontId="7" fillId="9" borderId="3" xfId="0" applyNumberFormat="1" applyFont="1" applyFill="1" applyBorder="1" applyAlignment="1">
      <alignment horizontal="right" vertical="center"/>
    </xf>
    <xf numFmtId="0" fontId="0" fillId="0" borderId="0" xfId="0" applyFill="1" applyBorder="1"/>
    <xf numFmtId="0" fontId="7" fillId="0" borderId="19" xfId="0" applyFont="1" applyBorder="1" applyAlignment="1">
      <alignment vertical="center" wrapText="1"/>
    </xf>
    <xf numFmtId="0" fontId="0" fillId="0" borderId="0" xfId="0" applyBorder="1" applyAlignment="1">
      <alignment horizontal="center"/>
    </xf>
    <xf numFmtId="0" fontId="7" fillId="0" borderId="21" xfId="0" applyFont="1" applyBorder="1" applyAlignment="1">
      <alignment horizontal="left" vertical="center" wrapText="1"/>
    </xf>
    <xf numFmtId="165" fontId="7" fillId="13" borderId="1" xfId="0" applyNumberFormat="1" applyFont="1" applyFill="1" applyBorder="1" applyAlignment="1">
      <alignment horizontal="right" vertical="center"/>
    </xf>
    <xf numFmtId="0" fontId="18" fillId="0" borderId="1" xfId="0" applyFont="1" applyBorder="1" applyAlignment="1">
      <alignment vertical="center"/>
    </xf>
    <xf numFmtId="0" fontId="7" fillId="0" borderId="0" xfId="0" applyFont="1" applyFill="1" applyBorder="1" applyAlignment="1">
      <alignment horizontal="left"/>
    </xf>
    <xf numFmtId="0" fontId="0" fillId="0" borderId="8" xfId="0" applyBorder="1"/>
    <xf numFmtId="0" fontId="0" fillId="0" borderId="15" xfId="0" applyBorder="1"/>
    <xf numFmtId="0" fontId="0" fillId="0" borderId="9" xfId="0" applyBorder="1"/>
    <xf numFmtId="0" fontId="7" fillId="0" borderId="68" xfId="0" applyFont="1" applyBorder="1" applyAlignment="1">
      <alignment horizontal="left" vertical="center" wrapText="1"/>
    </xf>
    <xf numFmtId="0" fontId="3" fillId="0" borderId="0" xfId="0" applyFont="1" applyBorder="1" applyAlignment="1">
      <alignment vertical="center" wrapText="1"/>
    </xf>
    <xf numFmtId="0" fontId="3" fillId="0" borderId="24" xfId="0" applyFont="1" applyBorder="1" applyAlignment="1">
      <alignment horizontal="left"/>
    </xf>
    <xf numFmtId="0" fontId="7" fillId="0" borderId="25" xfId="0" applyFont="1" applyBorder="1" applyAlignment="1">
      <alignment horizontal="left"/>
    </xf>
    <xf numFmtId="0" fontId="7" fillId="0" borderId="6" xfId="0" applyFont="1" applyBorder="1" applyAlignment="1">
      <alignment horizontal="left"/>
    </xf>
    <xf numFmtId="0" fontId="0" fillId="0" borderId="11" xfId="0" applyBorder="1"/>
    <xf numFmtId="0" fontId="7" fillId="0" borderId="11" xfId="0" applyFont="1" applyBorder="1"/>
    <xf numFmtId="0" fontId="0" fillId="0" borderId="12" xfId="0" applyBorder="1"/>
    <xf numFmtId="0" fontId="19" fillId="0" borderId="0" xfId="0" applyFont="1" applyBorder="1"/>
    <xf numFmtId="0" fontId="7" fillId="0" borderId="26" xfId="0" applyFont="1" applyBorder="1" applyAlignment="1">
      <alignment vertical="center"/>
    </xf>
    <xf numFmtId="0" fontId="18" fillId="0" borderId="26" xfId="0" applyFont="1" applyBorder="1" applyAlignment="1">
      <alignment vertical="center"/>
    </xf>
    <xf numFmtId="0" fontId="7" fillId="0" borderId="18" xfId="0" applyFont="1" applyBorder="1" applyAlignment="1">
      <alignment vertical="center"/>
    </xf>
    <xf numFmtId="3" fontId="7" fillId="13" borderId="26" xfId="0" applyNumberFormat="1" applyFont="1" applyFill="1" applyBorder="1" applyAlignment="1">
      <alignment horizontal="right" vertical="center"/>
    </xf>
    <xf numFmtId="0" fontId="7" fillId="0" borderId="26" xfId="0" applyFont="1" applyBorder="1" applyAlignment="1">
      <alignment vertical="center" wrapText="1"/>
    </xf>
    <xf numFmtId="0" fontId="7" fillId="0" borderId="28" xfId="0" applyFont="1" applyBorder="1" applyAlignment="1">
      <alignment horizontal="left" vertical="center" wrapText="1"/>
    </xf>
    <xf numFmtId="0" fontId="7" fillId="0" borderId="30" xfId="0" applyFont="1" applyBorder="1" applyAlignment="1">
      <alignment vertical="center"/>
    </xf>
    <xf numFmtId="0" fontId="7" fillId="0" borderId="5" xfId="0" applyFont="1" applyBorder="1" applyAlignment="1">
      <alignment vertical="center"/>
    </xf>
    <xf numFmtId="3" fontId="7" fillId="13" borderId="5" xfId="0" applyNumberFormat="1" applyFont="1" applyFill="1" applyBorder="1" applyAlignment="1">
      <alignment horizontal="right" vertical="center"/>
    </xf>
    <xf numFmtId="0" fontId="10" fillId="0" borderId="5" xfId="2" applyFont="1" applyBorder="1" applyAlignment="1">
      <alignment vertical="center" wrapText="1"/>
    </xf>
    <xf numFmtId="0" fontId="7" fillId="0" borderId="33" xfId="0" applyFont="1" applyBorder="1" applyAlignment="1">
      <alignment vertical="center" wrapText="1"/>
    </xf>
    <xf numFmtId="0" fontId="7" fillId="0" borderId="34" xfId="0" applyFont="1" applyBorder="1" applyAlignment="1">
      <alignment horizontal="left"/>
    </xf>
    <xf numFmtId="0" fontId="7" fillId="0" borderId="69" xfId="0" applyFont="1" applyBorder="1" applyAlignment="1">
      <alignment horizontal="left" vertical="center" wrapText="1"/>
    </xf>
    <xf numFmtId="0" fontId="7" fillId="0" borderId="70" xfId="0" applyFont="1" applyBorder="1" applyAlignment="1">
      <alignment horizontal="left" vertical="center" wrapText="1"/>
    </xf>
    <xf numFmtId="0" fontId="0" fillId="15" borderId="26" xfId="0" applyFill="1" applyBorder="1"/>
    <xf numFmtId="0" fontId="0" fillId="16" borderId="18" xfId="0" applyFill="1" applyBorder="1"/>
    <xf numFmtId="2" fontId="0" fillId="9" borderId="26" xfId="0" applyNumberFormat="1" applyFill="1" applyBorder="1" applyAlignment="1">
      <alignment horizontal="right" vertical="center"/>
    </xf>
    <xf numFmtId="0" fontId="7" fillId="0" borderId="35" xfId="0" applyFont="1" applyBorder="1" applyAlignment="1">
      <alignment vertical="center" wrapText="1"/>
    </xf>
    <xf numFmtId="2" fontId="7" fillId="13" borderId="2" xfId="0" applyNumberFormat="1" applyFont="1" applyFill="1" applyBorder="1" applyAlignment="1">
      <alignment horizontal="right" vertical="center"/>
    </xf>
    <xf numFmtId="0" fontId="7" fillId="0" borderId="32" xfId="0" applyFont="1" applyBorder="1" applyAlignment="1">
      <alignment vertical="center" wrapText="1"/>
    </xf>
    <xf numFmtId="0" fontId="7" fillId="0" borderId="36" xfId="0" applyFont="1" applyBorder="1" applyAlignment="1">
      <alignment vertical="center"/>
    </xf>
    <xf numFmtId="0" fontId="7" fillId="0" borderId="37" xfId="0" applyFont="1" applyBorder="1" applyAlignment="1">
      <alignment vertical="center"/>
    </xf>
    <xf numFmtId="0" fontId="7" fillId="0" borderId="38" xfId="0" applyFont="1" applyBorder="1" applyAlignment="1">
      <alignment vertical="center"/>
    </xf>
    <xf numFmtId="0" fontId="7" fillId="0" borderId="39" xfId="0" applyFont="1" applyBorder="1" applyAlignment="1">
      <alignment vertical="center" wrapText="1"/>
    </xf>
    <xf numFmtId="0" fontId="7" fillId="0" borderId="40" xfId="0" applyFont="1" applyBorder="1" applyAlignment="1">
      <alignment vertical="center" wrapText="1"/>
    </xf>
    <xf numFmtId="0" fontId="7" fillId="0" borderId="1" xfId="0" applyFont="1" applyBorder="1" applyAlignment="1">
      <alignment vertical="center" wrapText="1"/>
    </xf>
    <xf numFmtId="0" fontId="7" fillId="0" borderId="18" xfId="0" applyFont="1" applyBorder="1" applyAlignment="1">
      <alignment vertical="center" wrapText="1"/>
    </xf>
    <xf numFmtId="0" fontId="7" fillId="14" borderId="35" xfId="0" applyFont="1" applyFill="1" applyBorder="1" applyAlignment="1">
      <alignment vertical="center" wrapText="1"/>
    </xf>
    <xf numFmtId="0" fontId="7" fillId="14" borderId="26" xfId="0" applyFont="1" applyFill="1" applyBorder="1" applyAlignment="1">
      <alignment vertical="center" wrapText="1"/>
    </xf>
    <xf numFmtId="0" fontId="20" fillId="0" borderId="0" xfId="0" applyFont="1" applyFill="1"/>
    <xf numFmtId="0" fontId="0" fillId="0" borderId="0" xfId="0" applyFill="1" applyBorder="1" applyAlignment="1">
      <alignment horizontal="center"/>
    </xf>
    <xf numFmtId="2" fontId="7" fillId="13" borderId="3" xfId="0" applyNumberFormat="1" applyFont="1" applyFill="1" applyBorder="1" applyAlignment="1">
      <alignment horizontal="right" vertical="center"/>
    </xf>
    <xf numFmtId="2" fontId="8" fillId="13" borderId="3" xfId="0" applyNumberFormat="1" applyFont="1" applyFill="1" applyBorder="1" applyAlignment="1">
      <alignment horizontal="right" vertical="center"/>
    </xf>
    <xf numFmtId="2" fontId="8" fillId="13" borderId="18" xfId="0" applyNumberFormat="1" applyFont="1" applyFill="1" applyBorder="1" applyAlignment="1">
      <alignment horizontal="right" vertical="center"/>
    </xf>
    <xf numFmtId="2" fontId="8" fillId="13" borderId="23" xfId="0" applyNumberFormat="1" applyFont="1" applyFill="1" applyBorder="1" applyAlignment="1">
      <alignment horizontal="right" vertical="center"/>
    </xf>
    <xf numFmtId="2" fontId="8" fillId="13" borderId="37" xfId="0" applyNumberFormat="1" applyFont="1" applyFill="1" applyBorder="1" applyAlignment="1">
      <alignment horizontal="right" vertical="center"/>
    </xf>
    <xf numFmtId="0" fontId="7" fillId="13" borderId="22" xfId="0" applyFont="1" applyFill="1" applyBorder="1" applyAlignment="1">
      <alignment vertical="center"/>
    </xf>
    <xf numFmtId="0" fontId="8" fillId="13" borderId="22" xfId="0" applyFont="1" applyFill="1" applyBorder="1" applyAlignment="1">
      <alignment vertical="center"/>
    </xf>
    <xf numFmtId="0" fontId="7" fillId="13" borderId="30" xfId="0" applyFont="1" applyFill="1" applyBorder="1" applyAlignment="1">
      <alignment vertical="center"/>
    </xf>
    <xf numFmtId="0" fontId="8" fillId="13" borderId="44" xfId="0" applyFont="1" applyFill="1" applyBorder="1" applyAlignment="1">
      <alignment vertical="center"/>
    </xf>
    <xf numFmtId="0" fontId="8" fillId="13" borderId="45" xfId="0" applyFont="1" applyFill="1" applyBorder="1" applyAlignment="1">
      <alignment vertical="center"/>
    </xf>
    <xf numFmtId="0" fontId="8" fillId="13" borderId="31" xfId="0" applyFont="1" applyFill="1" applyBorder="1" applyAlignment="1">
      <alignment vertical="center"/>
    </xf>
    <xf numFmtId="2" fontId="0" fillId="9" borderId="1" xfId="0" applyNumberFormat="1" applyFill="1" applyBorder="1" applyAlignment="1">
      <alignment horizontal="right" vertical="center"/>
    </xf>
    <xf numFmtId="2" fontId="7" fillId="9" borderId="26" xfId="0" applyNumberFormat="1" applyFont="1" applyFill="1" applyBorder="1" applyAlignment="1">
      <alignment horizontal="right" vertical="center"/>
    </xf>
    <xf numFmtId="0" fontId="6" fillId="0" borderId="0" xfId="0" applyFont="1" applyFill="1" applyBorder="1" applyAlignment="1"/>
    <xf numFmtId="0" fontId="0" fillId="0" borderId="0" xfId="0" applyFill="1" applyBorder="1" applyAlignment="1"/>
    <xf numFmtId="0" fontId="7" fillId="0" borderId="0" xfId="0" applyFont="1" applyFill="1" applyBorder="1"/>
    <xf numFmtId="0" fontId="6" fillId="17" borderId="47" xfId="0" applyFont="1" applyFill="1" applyBorder="1" applyAlignment="1">
      <alignment horizontal="center" vertical="center"/>
    </xf>
    <xf numFmtId="0" fontId="6" fillId="17" borderId="36" xfId="0" applyFont="1" applyFill="1" applyBorder="1" applyAlignment="1">
      <alignment horizontal="center" vertical="center"/>
    </xf>
    <xf numFmtId="0" fontId="6" fillId="17" borderId="28" xfId="0" applyFont="1" applyFill="1" applyBorder="1" applyAlignment="1">
      <alignment horizontal="center" vertical="center"/>
    </xf>
    <xf numFmtId="165" fontId="7" fillId="18" borderId="26" xfId="0" applyNumberFormat="1" applyFont="1" applyFill="1" applyBorder="1" applyAlignment="1">
      <alignment horizontal="right" vertical="center"/>
    </xf>
    <xf numFmtId="2" fontId="0" fillId="18" borderId="1" xfId="0" applyNumberFormat="1" applyFill="1" applyBorder="1" applyAlignment="1">
      <alignment horizontal="right" vertical="center"/>
    </xf>
    <xf numFmtId="2" fontId="7" fillId="18" borderId="1" xfId="0" applyNumberFormat="1" applyFont="1" applyFill="1" applyBorder="1" applyAlignment="1">
      <alignment horizontal="right" vertical="center"/>
    </xf>
    <xf numFmtId="2" fontId="7" fillId="18" borderId="18" xfId="0" applyNumberFormat="1" applyFont="1" applyFill="1" applyBorder="1" applyAlignment="1">
      <alignment horizontal="right" vertical="center"/>
    </xf>
    <xf numFmtId="0" fontId="7" fillId="18" borderId="4" xfId="0" applyFont="1" applyFill="1" applyBorder="1" applyAlignment="1">
      <alignment horizontal="left"/>
    </xf>
    <xf numFmtId="0" fontId="7" fillId="13" borderId="4" xfId="0" applyFont="1" applyFill="1" applyBorder="1" applyAlignment="1">
      <alignment horizontal="left"/>
    </xf>
    <xf numFmtId="0" fontId="7" fillId="9" borderId="4" xfId="0" applyFont="1" applyFill="1" applyBorder="1" applyAlignment="1">
      <alignment horizontal="left"/>
    </xf>
    <xf numFmtId="0" fontId="7" fillId="0" borderId="0" xfId="0" applyFont="1" applyFill="1" applyBorder="1" applyAlignment="1"/>
    <xf numFmtId="0" fontId="3" fillId="0" borderId="0" xfId="0" applyFont="1" applyFill="1" applyBorder="1" applyAlignment="1">
      <alignment horizontal="left"/>
    </xf>
    <xf numFmtId="0" fontId="3" fillId="0" borderId="0" xfId="0" applyFont="1" applyFill="1" applyBorder="1" applyAlignment="1">
      <alignment wrapText="1"/>
    </xf>
    <xf numFmtId="2" fontId="7" fillId="9" borderId="2" xfId="0" applyNumberFormat="1" applyFont="1" applyFill="1" applyBorder="1" applyAlignment="1">
      <alignment horizontal="right" vertical="center"/>
    </xf>
    <xf numFmtId="2" fontId="7" fillId="9" borderId="46" xfId="0" applyNumberFormat="1" applyFont="1" applyFill="1" applyBorder="1" applyAlignment="1">
      <alignment horizontal="right" vertical="center"/>
    </xf>
    <xf numFmtId="0" fontId="6" fillId="17" borderId="49" xfId="0" applyFont="1" applyFill="1" applyBorder="1" applyAlignment="1">
      <alignment horizontal="center" vertical="center"/>
    </xf>
    <xf numFmtId="0" fontId="7" fillId="15" borderId="4" xfId="0" applyFont="1" applyFill="1" applyBorder="1" applyAlignment="1">
      <alignment horizontal="left"/>
    </xf>
    <xf numFmtId="0" fontId="7" fillId="16" borderId="4" xfId="0" applyFont="1" applyFill="1" applyBorder="1" applyAlignment="1">
      <alignment horizontal="left"/>
    </xf>
    <xf numFmtId="0" fontId="7" fillId="19" borderId="13" xfId="0" applyFont="1" applyFill="1" applyBorder="1" applyAlignment="1">
      <alignment vertical="center" wrapText="1"/>
    </xf>
    <xf numFmtId="0" fontId="3" fillId="19" borderId="13" xfId="0" applyFont="1" applyFill="1" applyBorder="1" applyAlignment="1">
      <alignment vertical="center"/>
    </xf>
    <xf numFmtId="0" fontId="3" fillId="19" borderId="13" xfId="0" applyFont="1" applyFill="1" applyBorder="1" applyAlignment="1"/>
    <xf numFmtId="0" fontId="13" fillId="19" borderId="13" xfId="0" applyFont="1" applyFill="1" applyBorder="1" applyAlignment="1">
      <alignment vertical="center"/>
    </xf>
    <xf numFmtId="0" fontId="3" fillId="0" borderId="0" xfId="0" applyFont="1" applyFill="1" applyBorder="1" applyAlignment="1">
      <alignment vertical="center" wrapText="1"/>
    </xf>
    <xf numFmtId="0" fontId="0" fillId="0" borderId="0" xfId="0" applyAlignment="1"/>
    <xf numFmtId="0" fontId="0" fillId="0" borderId="0" xfId="0" applyFill="1" applyAlignment="1"/>
    <xf numFmtId="0" fontId="15" fillId="19" borderId="13" xfId="0" applyFont="1" applyFill="1" applyBorder="1" applyAlignment="1">
      <alignment horizontal="center" vertical="center"/>
    </xf>
    <xf numFmtId="0" fontId="17" fillId="0" borderId="0" xfId="2" applyFill="1" applyBorder="1" applyAlignment="1">
      <alignment vertical="center" wrapText="1"/>
    </xf>
    <xf numFmtId="0" fontId="7" fillId="0" borderId="2" xfId="0" applyFont="1" applyFill="1" applyBorder="1" applyAlignment="1">
      <alignment vertical="center" wrapText="1"/>
    </xf>
    <xf numFmtId="0" fontId="7" fillId="0" borderId="50" xfId="0" applyFont="1" applyFill="1" applyBorder="1" applyAlignment="1">
      <alignment vertical="center" wrapText="1"/>
    </xf>
    <xf numFmtId="0" fontId="0" fillId="0" borderId="0" xfId="0" applyFill="1" applyBorder="1" applyAlignment="1">
      <alignment vertical="center"/>
    </xf>
    <xf numFmtId="0" fontId="0" fillId="0" borderId="16" xfId="0" applyFill="1" applyBorder="1" applyAlignment="1">
      <alignment vertical="center"/>
    </xf>
    <xf numFmtId="0" fontId="0" fillId="0" borderId="0" xfId="0" applyFill="1" applyAlignment="1">
      <alignment vertical="center"/>
    </xf>
    <xf numFmtId="0" fontId="7" fillId="0" borderId="1" xfId="0" applyFont="1" applyFill="1" applyBorder="1" applyAlignment="1">
      <alignment vertical="center" wrapText="1"/>
    </xf>
    <xf numFmtId="0" fontId="7" fillId="0" borderId="51" xfId="0" applyFont="1" applyFill="1" applyBorder="1" applyAlignment="1">
      <alignment vertical="center" wrapText="1"/>
    </xf>
    <xf numFmtId="0" fontId="21" fillId="0" borderId="0" xfId="0" applyFont="1" applyFill="1" applyBorder="1" applyAlignment="1">
      <alignment vertical="center"/>
    </xf>
    <xf numFmtId="0" fontId="22" fillId="0" borderId="0" xfId="0" applyFont="1"/>
    <xf numFmtId="0" fontId="18" fillId="0" borderId="0" xfId="0" applyFont="1" applyFill="1" applyBorder="1" applyAlignment="1">
      <alignment vertical="center" wrapText="1"/>
    </xf>
    <xf numFmtId="0" fontId="18" fillId="0" borderId="0" xfId="0" applyFont="1" applyFill="1" applyBorder="1" applyAlignment="1">
      <alignment horizontal="left"/>
    </xf>
    <xf numFmtId="2" fontId="7" fillId="18" borderId="17" xfId="0" applyNumberFormat="1" applyFont="1" applyFill="1" applyBorder="1" applyAlignment="1">
      <alignment horizontal="right" vertical="center"/>
    </xf>
    <xf numFmtId="0" fontId="7" fillId="19" borderId="13" xfId="0" applyFont="1" applyFill="1" applyBorder="1" applyAlignment="1">
      <alignment horizontal="center" vertical="center" wrapText="1"/>
    </xf>
    <xf numFmtId="0" fontId="14" fillId="0" borderId="0" xfId="0" applyFont="1" applyFill="1" applyBorder="1" applyAlignment="1">
      <alignment vertical="center"/>
    </xf>
    <xf numFmtId="0" fontId="7" fillId="19" borderId="8" xfId="0" applyFont="1" applyFill="1" applyBorder="1" applyAlignment="1">
      <alignment vertical="center" wrapText="1"/>
    </xf>
    <xf numFmtId="0" fontId="3" fillId="19" borderId="8" xfId="0" applyFont="1" applyFill="1" applyBorder="1" applyAlignment="1">
      <alignment vertical="center"/>
    </xf>
    <xf numFmtId="0" fontId="1" fillId="0" borderId="0" xfId="0" applyFont="1" applyFill="1" applyBorder="1" applyAlignment="1">
      <alignment vertical="center" wrapText="1"/>
    </xf>
    <xf numFmtId="0" fontId="7" fillId="19" borderId="8" xfId="0" applyFont="1" applyFill="1" applyBorder="1" applyAlignment="1"/>
    <xf numFmtId="0" fontId="3" fillId="19" borderId="8" xfId="0" applyFont="1" applyFill="1" applyBorder="1" applyAlignment="1"/>
    <xf numFmtId="0" fontId="7" fillId="19" borderId="8" xfId="0" applyFont="1" applyFill="1" applyBorder="1" applyAlignment="1">
      <alignment horizontal="center" vertical="center"/>
    </xf>
    <xf numFmtId="0" fontId="7" fillId="19" borderId="8" xfId="0" applyFont="1" applyFill="1" applyBorder="1" applyAlignment="1">
      <alignment vertical="center"/>
    </xf>
    <xf numFmtId="0" fontId="10" fillId="19" borderId="13" xfId="0" applyFont="1" applyFill="1" applyBorder="1" applyAlignment="1">
      <alignment vertical="center"/>
    </xf>
    <xf numFmtId="0" fontId="7" fillId="19" borderId="13" xfId="0" applyFont="1" applyFill="1" applyBorder="1" applyAlignment="1"/>
    <xf numFmtId="0" fontId="7" fillId="19" borderId="13" xfId="0" applyFont="1" applyFill="1" applyBorder="1" applyAlignment="1">
      <alignment vertical="center"/>
    </xf>
    <xf numFmtId="0" fontId="1" fillId="0" borderId="19" xfId="0" applyFont="1" applyFill="1" applyBorder="1" applyAlignment="1">
      <alignment vertical="center" wrapText="1"/>
    </xf>
    <xf numFmtId="0" fontId="1" fillId="0" borderId="26" xfId="0" applyFont="1" applyBorder="1" applyAlignment="1">
      <alignment vertical="top" wrapText="1"/>
    </xf>
    <xf numFmtId="2" fontId="7" fillId="0" borderId="36" xfId="0" applyNumberFormat="1" applyFont="1" applyFill="1" applyBorder="1" applyAlignment="1">
      <alignment vertical="center"/>
    </xf>
    <xf numFmtId="2" fontId="7" fillId="0" borderId="29" xfId="0" applyNumberFormat="1" applyFont="1" applyFill="1" applyBorder="1" applyAlignment="1">
      <alignment vertical="center"/>
    </xf>
    <xf numFmtId="2" fontId="7" fillId="0" borderId="37" xfId="0" applyNumberFormat="1" applyFont="1" applyFill="1" applyBorder="1" applyAlignment="1">
      <alignment vertical="center"/>
    </xf>
    <xf numFmtId="2" fontId="7" fillId="0" borderId="19" xfId="0" applyNumberFormat="1" applyFont="1" applyFill="1" applyBorder="1" applyAlignment="1">
      <alignment vertical="center"/>
    </xf>
    <xf numFmtId="2" fontId="7" fillId="0" borderId="17" xfId="0" applyNumberFormat="1" applyFont="1" applyFill="1" applyBorder="1" applyAlignment="1">
      <alignment vertical="center"/>
    </xf>
    <xf numFmtId="2" fontId="7" fillId="0" borderId="46" xfId="0" applyNumberFormat="1" applyFont="1" applyFill="1" applyBorder="1" applyAlignment="1">
      <alignment vertical="center"/>
    </xf>
    <xf numFmtId="2" fontId="7" fillId="0" borderId="41" xfId="0" applyNumberFormat="1" applyFont="1" applyFill="1" applyBorder="1" applyAlignment="1">
      <alignment vertical="center"/>
    </xf>
    <xf numFmtId="0" fontId="7" fillId="0" borderId="37" xfId="0" applyFont="1" applyFill="1" applyBorder="1" applyAlignment="1">
      <alignment vertical="center"/>
    </xf>
    <xf numFmtId="0" fontId="7" fillId="0" borderId="19" xfId="0" applyFont="1" applyFill="1" applyBorder="1" applyAlignment="1">
      <alignment vertical="center"/>
    </xf>
    <xf numFmtId="0" fontId="7" fillId="0" borderId="17" xfId="0" applyFont="1" applyFill="1" applyBorder="1" applyAlignment="1">
      <alignment vertical="center"/>
    </xf>
    <xf numFmtId="0" fontId="7" fillId="0" borderId="21" xfId="0" applyFont="1" applyBorder="1" applyAlignment="1"/>
    <xf numFmtId="0" fontId="1" fillId="0" borderId="19" xfId="0" applyFont="1" applyBorder="1" applyAlignment="1">
      <alignment vertical="center" wrapText="1"/>
    </xf>
    <xf numFmtId="2" fontId="7" fillId="0" borderId="0" xfId="0" applyNumberFormat="1" applyFont="1" applyFill="1" applyBorder="1" applyAlignment="1">
      <alignment horizontal="right" vertical="center"/>
    </xf>
    <xf numFmtId="0" fontId="7" fillId="0" borderId="0" xfId="0" applyFont="1" applyFill="1" applyBorder="1" applyAlignment="1">
      <alignment vertical="center"/>
    </xf>
    <xf numFmtId="0" fontId="7" fillId="0" borderId="0" xfId="0" applyFont="1" applyFill="1" applyBorder="1" applyAlignment="1">
      <alignment vertical="center" wrapText="1"/>
    </xf>
    <xf numFmtId="0" fontId="18" fillId="0" borderId="0" xfId="0" applyFont="1" applyFill="1" applyBorder="1" applyAlignment="1">
      <alignment vertical="center"/>
    </xf>
    <xf numFmtId="0" fontId="1" fillId="0" borderId="32" xfId="2" applyFont="1" applyBorder="1" applyAlignment="1">
      <alignment horizontal="left" vertical="top" wrapText="1"/>
    </xf>
    <xf numFmtId="0" fontId="1" fillId="0" borderId="27" xfId="0" applyFont="1" applyBorder="1" applyAlignment="1">
      <alignment vertical="center" wrapText="1"/>
    </xf>
    <xf numFmtId="2" fontId="7" fillId="18" borderId="23" xfId="0" applyNumberFormat="1" applyFont="1" applyFill="1" applyBorder="1" applyAlignment="1">
      <alignment horizontal="right" vertical="center"/>
    </xf>
    <xf numFmtId="0" fontId="1" fillId="0" borderId="1" xfId="0" applyFont="1" applyBorder="1" applyAlignment="1">
      <alignment vertical="center"/>
    </xf>
    <xf numFmtId="0" fontId="7" fillId="0" borderId="45" xfId="0" applyFont="1" applyBorder="1" applyAlignment="1">
      <alignment vertical="center"/>
    </xf>
    <xf numFmtId="0" fontId="1" fillId="0" borderId="17" xfId="0" applyFont="1" applyBorder="1" applyAlignment="1">
      <alignment vertical="center"/>
    </xf>
    <xf numFmtId="0" fontId="7" fillId="0" borderId="46" xfId="0" applyFont="1" applyBorder="1" applyAlignment="1"/>
    <xf numFmtId="2" fontId="1" fillId="13" borderId="41" xfId="0" applyNumberFormat="1" applyFont="1" applyFill="1" applyBorder="1" applyAlignment="1">
      <alignment horizontal="right" vertical="center"/>
    </xf>
    <xf numFmtId="2" fontId="1" fillId="13" borderId="17" xfId="0" applyNumberFormat="1" applyFont="1" applyFill="1" applyBorder="1" applyAlignment="1">
      <alignment horizontal="right" vertical="center"/>
    </xf>
    <xf numFmtId="2" fontId="1" fillId="13" borderId="23" xfId="0" applyNumberFormat="1" applyFont="1" applyFill="1" applyBorder="1" applyAlignment="1">
      <alignment horizontal="right" vertical="center"/>
    </xf>
    <xf numFmtId="0" fontId="1" fillId="13" borderId="42" xfId="0" applyFont="1" applyFill="1" applyBorder="1" applyAlignment="1">
      <alignment vertical="center"/>
    </xf>
    <xf numFmtId="0" fontId="1" fillId="13" borderId="43" xfId="0" applyFont="1" applyFill="1" applyBorder="1" applyAlignment="1">
      <alignment vertical="center"/>
    </xf>
    <xf numFmtId="2" fontId="7" fillId="0" borderId="26" xfId="0" applyNumberFormat="1" applyFont="1" applyFill="1" applyBorder="1" applyAlignment="1">
      <alignment vertical="center"/>
    </xf>
    <xf numFmtId="0" fontId="23" fillId="0" borderId="0" xfId="0" applyFont="1" applyFill="1" applyBorder="1"/>
    <xf numFmtId="0" fontId="23" fillId="0" borderId="22" xfId="0" applyFont="1" applyFill="1" applyBorder="1"/>
    <xf numFmtId="0" fontId="23" fillId="0" borderId="23" xfId="0" applyFont="1" applyFill="1" applyBorder="1"/>
    <xf numFmtId="0" fontId="23" fillId="0" borderId="0" xfId="0" applyFont="1" applyFill="1"/>
    <xf numFmtId="0" fontId="0" fillId="19" borderId="14" xfId="0" applyFill="1" applyBorder="1" applyAlignment="1"/>
    <xf numFmtId="0" fontId="0" fillId="19" borderId="15" xfId="0" applyFill="1" applyBorder="1" applyAlignment="1"/>
    <xf numFmtId="0" fontId="0" fillId="19" borderId="9" xfId="0" applyFill="1" applyBorder="1" applyAlignment="1"/>
    <xf numFmtId="0" fontId="0" fillId="0" borderId="0" xfId="0" applyAlignment="1">
      <alignment vertical="center" wrapText="1"/>
    </xf>
    <xf numFmtId="0" fontId="18" fillId="0" borderId="0" xfId="0" quotePrefix="1" applyFont="1" applyAlignment="1">
      <alignment vertical="center" wrapText="1"/>
    </xf>
    <xf numFmtId="0" fontId="18" fillId="0" borderId="0" xfId="0" quotePrefix="1" applyFont="1" applyFill="1" applyBorder="1" applyAlignment="1">
      <alignment vertical="center" wrapText="1"/>
    </xf>
    <xf numFmtId="0" fontId="24" fillId="17" borderId="48" xfId="0" applyFont="1" applyFill="1" applyBorder="1" applyAlignment="1">
      <alignment horizontal="center" vertical="center"/>
    </xf>
    <xf numFmtId="0" fontId="24" fillId="17" borderId="5" xfId="0" applyFont="1" applyFill="1" applyBorder="1" applyAlignment="1">
      <alignment horizontal="center" vertical="center"/>
    </xf>
    <xf numFmtId="0" fontId="16" fillId="18" borderId="24" xfId="0" applyFont="1" applyFill="1" applyBorder="1" applyAlignment="1">
      <alignment horizontal="center" vertical="center"/>
    </xf>
    <xf numFmtId="0" fontId="16" fillId="18" borderId="4" xfId="0" applyFont="1" applyFill="1" applyBorder="1" applyAlignment="1">
      <alignment horizontal="center" vertical="center" wrapText="1"/>
    </xf>
    <xf numFmtId="0" fontId="7" fillId="0" borderId="1" xfId="0" applyFont="1" applyBorder="1" applyAlignment="1"/>
    <xf numFmtId="0" fontId="7" fillId="0" borderId="1" xfId="0" applyFont="1" applyFill="1" applyBorder="1" applyAlignment="1">
      <alignment vertical="center"/>
    </xf>
    <xf numFmtId="0" fontId="7" fillId="0" borderId="26" xfId="0" applyFont="1" applyBorder="1" applyAlignment="1"/>
    <xf numFmtId="0" fontId="18" fillId="0" borderId="1" xfId="0" applyFont="1" applyFill="1" applyBorder="1" applyAlignment="1">
      <alignment vertical="center" wrapText="1"/>
    </xf>
    <xf numFmtId="0" fontId="18" fillId="0" borderId="51" xfId="0" applyFont="1" applyFill="1" applyBorder="1" applyAlignment="1">
      <alignment vertical="center" wrapText="1"/>
    </xf>
    <xf numFmtId="0" fontId="18" fillId="0" borderId="18" xfId="0" applyFont="1" applyFill="1" applyBorder="1" applyAlignment="1">
      <alignment vertical="center" wrapText="1"/>
    </xf>
    <xf numFmtId="0" fontId="18" fillId="0" borderId="67" xfId="0" applyFont="1" applyFill="1" applyBorder="1" applyAlignment="1">
      <alignment vertical="center" wrapText="1"/>
    </xf>
    <xf numFmtId="0" fontId="7" fillId="0" borderId="88" xfId="0" applyFont="1" applyBorder="1" applyAlignment="1">
      <alignment vertical="center"/>
    </xf>
    <xf numFmtId="2" fontId="7" fillId="18" borderId="41" xfId="0" applyNumberFormat="1" applyFont="1" applyFill="1" applyBorder="1" applyAlignment="1">
      <alignment horizontal="right" vertical="center"/>
    </xf>
    <xf numFmtId="0" fontId="6" fillId="17" borderId="26" xfId="0" applyFont="1" applyFill="1" applyBorder="1" applyAlignment="1">
      <alignment horizontal="center" vertical="center"/>
    </xf>
    <xf numFmtId="0" fontId="7" fillId="0" borderId="56" xfId="0" applyFont="1" applyFill="1" applyBorder="1" applyAlignment="1">
      <alignment vertical="center"/>
    </xf>
    <xf numFmtId="2" fontId="3" fillId="0" borderId="4" xfId="0" applyNumberFormat="1" applyFont="1" applyFill="1" applyBorder="1" applyAlignment="1">
      <alignment horizontal="center" vertical="center"/>
    </xf>
    <xf numFmtId="0" fontId="3" fillId="19" borderId="55" xfId="0" applyFont="1" applyFill="1" applyBorder="1" applyAlignment="1">
      <alignment horizontal="right"/>
    </xf>
    <xf numFmtId="0" fontId="3" fillId="19" borderId="54" xfId="0" applyFont="1" applyFill="1" applyBorder="1" applyAlignment="1">
      <alignment horizontal="right"/>
    </xf>
    <xf numFmtId="0" fontId="7" fillId="0" borderId="0" xfId="0" applyFont="1" applyFill="1" applyBorder="1" applyAlignment="1">
      <alignment horizontal="left"/>
    </xf>
    <xf numFmtId="0" fontId="3" fillId="19" borderId="57" xfId="0" applyFont="1" applyFill="1" applyBorder="1" applyAlignment="1">
      <alignment horizontal="right"/>
    </xf>
    <xf numFmtId="0" fontId="7" fillId="0" borderId="90" xfId="0" applyFont="1" applyBorder="1" applyAlignment="1">
      <alignment horizontal="left" vertical="center" wrapText="1"/>
    </xf>
    <xf numFmtId="0" fontId="1" fillId="0" borderId="39" xfId="0" applyFont="1" applyBorder="1" applyAlignment="1">
      <alignment vertical="center" wrapText="1"/>
    </xf>
    <xf numFmtId="0" fontId="1" fillId="0" borderId="1" xfId="0" applyFont="1" applyBorder="1" applyAlignment="1">
      <alignment vertical="center" wrapText="1"/>
    </xf>
    <xf numFmtId="0" fontId="16" fillId="18" borderId="6" xfId="0" applyFont="1" applyFill="1" applyBorder="1" applyAlignment="1">
      <alignment horizontal="center" vertical="center" wrapText="1"/>
    </xf>
    <xf numFmtId="0" fontId="1" fillId="0" borderId="26" xfId="0" applyFont="1" applyBorder="1" applyAlignment="1">
      <alignment vertical="center"/>
    </xf>
    <xf numFmtId="0" fontId="1" fillId="0" borderId="89" xfId="0" applyFont="1" applyBorder="1" applyAlignment="1">
      <alignment vertical="center"/>
    </xf>
    <xf numFmtId="0" fontId="1" fillId="14" borderId="46" xfId="0" applyFont="1" applyFill="1" applyBorder="1" applyAlignment="1">
      <alignment vertical="center" wrapText="1"/>
    </xf>
    <xf numFmtId="0" fontId="1" fillId="14" borderId="26" xfId="0" applyFont="1" applyFill="1" applyBorder="1" applyAlignment="1">
      <alignment vertical="center" wrapText="1"/>
    </xf>
    <xf numFmtId="0" fontId="28" fillId="0" borderId="0" xfId="2" applyFont="1" applyFill="1" applyBorder="1" applyAlignment="1">
      <alignment vertical="center"/>
    </xf>
    <xf numFmtId="0" fontId="9" fillId="0" borderId="0" xfId="0" applyFont="1" applyBorder="1" applyAlignment="1">
      <alignment horizontal="center" vertical="center" wrapText="1"/>
    </xf>
    <xf numFmtId="0" fontId="7" fillId="0" borderId="21" xfId="0" applyFont="1" applyFill="1" applyBorder="1" applyAlignment="1">
      <alignment vertical="center"/>
    </xf>
    <xf numFmtId="0" fontId="1" fillId="0" borderId="21" xfId="0" applyFont="1" applyFill="1" applyBorder="1" applyAlignment="1">
      <alignment vertical="center" wrapText="1"/>
    </xf>
    <xf numFmtId="0" fontId="7" fillId="0" borderId="26" xfId="0" applyFont="1" applyFill="1" applyBorder="1" applyAlignment="1">
      <alignment vertical="center"/>
    </xf>
    <xf numFmtId="0" fontId="7" fillId="0" borderId="26" xfId="0" applyFont="1" applyFill="1" applyBorder="1" applyAlignment="1">
      <alignment vertical="center" wrapText="1"/>
    </xf>
    <xf numFmtId="0" fontId="7" fillId="0" borderId="35" xfId="0" applyFont="1" applyFill="1" applyBorder="1" applyAlignment="1">
      <alignment vertical="center" wrapText="1"/>
    </xf>
    <xf numFmtId="0" fontId="1" fillId="0" borderId="20" xfId="0" applyFont="1" applyFill="1" applyBorder="1" applyAlignment="1">
      <alignment vertical="center" wrapText="1"/>
    </xf>
    <xf numFmtId="0" fontId="7" fillId="0" borderId="39" xfId="0" applyFont="1" applyFill="1" applyBorder="1" applyAlignment="1">
      <alignment vertical="center" wrapText="1"/>
    </xf>
    <xf numFmtId="0" fontId="7" fillId="0" borderId="55" xfId="0" applyFont="1" applyFill="1" applyBorder="1" applyAlignment="1">
      <alignment vertical="center"/>
    </xf>
    <xf numFmtId="0" fontId="7" fillId="0" borderId="18" xfId="0" applyFont="1" applyFill="1" applyBorder="1" applyAlignment="1">
      <alignment vertical="center"/>
    </xf>
    <xf numFmtId="0" fontId="23" fillId="0" borderId="16" xfId="0" applyFont="1" applyFill="1" applyBorder="1"/>
    <xf numFmtId="0" fontId="3" fillId="19" borderId="64" xfId="0" applyFont="1" applyFill="1" applyBorder="1" applyAlignment="1">
      <alignment horizontal="right"/>
    </xf>
    <xf numFmtId="0" fontId="3" fillId="19" borderId="65" xfId="0" applyFont="1" applyFill="1" applyBorder="1" applyAlignment="1">
      <alignment horizontal="right"/>
    </xf>
    <xf numFmtId="0" fontId="3" fillId="19" borderId="66" xfId="0" applyFont="1" applyFill="1" applyBorder="1" applyAlignment="1">
      <alignment horizontal="right"/>
    </xf>
    <xf numFmtId="2" fontId="3" fillId="13" borderId="4" xfId="0" applyNumberFormat="1" applyFont="1" applyFill="1" applyBorder="1" applyAlignment="1">
      <alignment horizontal="center" vertical="center"/>
    </xf>
    <xf numFmtId="0" fontId="1" fillId="0" borderId="0" xfId="0" applyFont="1"/>
    <xf numFmtId="0" fontId="1" fillId="0" borderId="0" xfId="0" applyFont="1" applyFill="1" applyBorder="1" applyAlignment="1"/>
    <xf numFmtId="3" fontId="1" fillId="13" borderId="26" xfId="0" applyNumberFormat="1" applyFont="1" applyFill="1" applyBorder="1" applyAlignment="1">
      <alignment horizontal="right" vertical="center"/>
    </xf>
    <xf numFmtId="0" fontId="1" fillId="0" borderId="27" xfId="0" applyFont="1" applyFill="1" applyBorder="1" applyAlignment="1">
      <alignment horizontal="left" vertical="center" wrapText="1"/>
    </xf>
    <xf numFmtId="0" fontId="25" fillId="0" borderId="0" xfId="2" applyFont="1" applyFill="1" applyBorder="1" applyAlignment="1">
      <alignment horizontal="left" vertical="center" wrapText="1"/>
    </xf>
    <xf numFmtId="0" fontId="1" fillId="0" borderId="21" xfId="0" applyFont="1" applyBorder="1" applyAlignment="1">
      <alignment vertical="center" wrapText="1"/>
    </xf>
    <xf numFmtId="0" fontId="1" fillId="0" borderId="18" xfId="0" applyFont="1" applyFill="1" applyBorder="1" applyAlignment="1">
      <alignment vertical="center" wrapText="1"/>
    </xf>
    <xf numFmtId="0" fontId="32" fillId="0" borderId="105" xfId="0" applyFont="1" applyBorder="1" applyAlignment="1">
      <alignment horizontal="center" vertical="center" wrapText="1"/>
    </xf>
    <xf numFmtId="0" fontId="32" fillId="0" borderId="106" xfId="0" applyFont="1" applyBorder="1" applyAlignment="1">
      <alignment horizontal="center" vertical="center" wrapText="1"/>
    </xf>
    <xf numFmtId="0" fontId="32" fillId="0" borderId="107" xfId="0" applyFont="1" applyBorder="1" applyAlignment="1">
      <alignment horizontal="center" vertical="center" wrapText="1"/>
    </xf>
    <xf numFmtId="0" fontId="32" fillId="0" borderId="52"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64"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6" xfId="0" applyFont="1" applyBorder="1" applyAlignment="1">
      <alignment horizontal="center" vertical="center" wrapText="1"/>
    </xf>
    <xf numFmtId="0" fontId="3" fillId="0" borderId="11" xfId="0" applyFont="1" applyFill="1" applyBorder="1" applyAlignment="1">
      <alignment vertical="center" wrapText="1"/>
    </xf>
    <xf numFmtId="0" fontId="15" fillId="19" borderId="8" xfId="0" applyFont="1" applyFill="1" applyBorder="1" applyAlignment="1">
      <alignment vertical="center"/>
    </xf>
    <xf numFmtId="0" fontId="7" fillId="19" borderId="79" xfId="0" applyFont="1" applyFill="1" applyBorder="1" applyAlignment="1">
      <alignment horizontal="left"/>
    </xf>
    <xf numFmtId="0" fontId="7" fillId="19" borderId="80" xfId="0" applyFont="1" applyFill="1" applyBorder="1" applyAlignment="1">
      <alignment horizontal="left"/>
    </xf>
    <xf numFmtId="0" fontId="7" fillId="19" borderId="13" xfId="0" applyFont="1" applyFill="1" applyBorder="1" applyAlignment="1">
      <alignment horizontal="center"/>
    </xf>
    <xf numFmtId="0" fontId="7" fillId="19" borderId="0" xfId="0" applyFont="1" applyFill="1" applyBorder="1" applyAlignment="1">
      <alignment horizontal="center"/>
    </xf>
    <xf numFmtId="0" fontId="7" fillId="19" borderId="8" xfId="0" applyFont="1" applyFill="1" applyBorder="1" applyAlignment="1">
      <alignment horizontal="center"/>
    </xf>
    <xf numFmtId="0" fontId="18" fillId="19" borderId="19" xfId="0" applyFont="1" applyFill="1" applyBorder="1" applyAlignment="1">
      <alignment horizontal="left"/>
    </xf>
    <xf numFmtId="0" fontId="18" fillId="19" borderId="43" xfId="0" applyFont="1" applyFill="1" applyBorder="1" applyAlignment="1">
      <alignment horizontal="left"/>
    </xf>
    <xf numFmtId="0" fontId="18" fillId="19" borderId="39" xfId="0" applyFont="1" applyFill="1" applyBorder="1" applyAlignment="1">
      <alignment horizontal="left"/>
    </xf>
    <xf numFmtId="0" fontId="18" fillId="19" borderId="21" xfId="0" applyFont="1" applyFill="1" applyBorder="1" applyAlignment="1">
      <alignment horizontal="left"/>
    </xf>
    <xf numFmtId="0" fontId="18" fillId="19" borderId="49" xfId="0" applyFont="1" applyFill="1" applyBorder="1" applyAlignment="1">
      <alignment horizontal="left"/>
    </xf>
    <xf numFmtId="0" fontId="18" fillId="19" borderId="35" xfId="0" applyFont="1" applyFill="1" applyBorder="1" applyAlignment="1">
      <alignment horizontal="left"/>
    </xf>
    <xf numFmtId="0" fontId="7" fillId="19" borderId="85" xfId="0" applyFont="1" applyFill="1" applyBorder="1" applyAlignment="1">
      <alignment horizontal="left"/>
    </xf>
    <xf numFmtId="0" fontId="7" fillId="19" borderId="77" xfId="0" applyFont="1" applyFill="1" applyBorder="1" applyAlignment="1">
      <alignment horizontal="left"/>
    </xf>
    <xf numFmtId="0" fontId="7" fillId="19" borderId="78" xfId="0" applyFont="1" applyFill="1" applyBorder="1" applyAlignment="1">
      <alignment horizontal="left"/>
    </xf>
    <xf numFmtId="0" fontId="14" fillId="17" borderId="52" xfId="0" applyFont="1" applyFill="1" applyBorder="1" applyAlignment="1">
      <alignment horizontal="center" vertical="center"/>
    </xf>
    <xf numFmtId="0" fontId="14" fillId="17" borderId="53" xfId="0" applyFont="1" applyFill="1" applyBorder="1" applyAlignment="1">
      <alignment horizontal="center" vertical="center"/>
    </xf>
    <xf numFmtId="0" fontId="14" fillId="17" borderId="7" xfId="0" applyFont="1" applyFill="1" applyBorder="1" applyAlignment="1">
      <alignment horizontal="center" vertical="center"/>
    </xf>
    <xf numFmtId="0" fontId="3" fillId="19" borderId="10" xfId="0" applyFont="1" applyFill="1" applyBorder="1" applyAlignment="1">
      <alignment horizontal="left" vertical="center" wrapText="1"/>
    </xf>
    <xf numFmtId="0" fontId="3" fillId="19" borderId="11" xfId="0" applyFont="1" applyFill="1" applyBorder="1" applyAlignment="1">
      <alignment horizontal="left" vertical="center" wrapText="1"/>
    </xf>
    <xf numFmtId="0" fontId="3" fillId="19" borderId="12" xfId="0" applyFont="1" applyFill="1" applyBorder="1" applyAlignment="1">
      <alignment horizontal="left" vertical="center" wrapText="1"/>
    </xf>
    <xf numFmtId="0" fontId="25" fillId="19" borderId="13" xfId="2" applyFont="1" applyFill="1" applyBorder="1" applyAlignment="1">
      <alignment horizontal="left" vertical="center"/>
    </xf>
    <xf numFmtId="0" fontId="25" fillId="19" borderId="0" xfId="2" applyFont="1" applyFill="1" applyBorder="1" applyAlignment="1">
      <alignment horizontal="left" vertical="center"/>
    </xf>
    <xf numFmtId="0" fontId="25" fillId="19" borderId="8" xfId="2" applyFont="1" applyFill="1" applyBorder="1" applyAlignment="1">
      <alignment horizontal="left" vertical="center"/>
    </xf>
    <xf numFmtId="0" fontId="25" fillId="19" borderId="14" xfId="2" applyFont="1" applyFill="1" applyBorder="1" applyAlignment="1">
      <alignment horizontal="left" vertical="center"/>
    </xf>
    <xf numFmtId="0" fontId="25" fillId="19" borderId="15" xfId="2" applyFont="1" applyFill="1" applyBorder="1" applyAlignment="1">
      <alignment horizontal="left" vertical="center"/>
    </xf>
    <xf numFmtId="0" fontId="25" fillId="19" borderId="9" xfId="2" applyFont="1" applyFill="1" applyBorder="1" applyAlignment="1">
      <alignment horizontal="left" vertical="center"/>
    </xf>
    <xf numFmtId="0" fontId="7" fillId="19" borderId="10" xfId="0" applyFont="1" applyFill="1" applyBorder="1" applyAlignment="1">
      <alignment horizontal="left"/>
    </xf>
    <xf numFmtId="0" fontId="7" fillId="19" borderId="11" xfId="0" applyFont="1" applyFill="1" applyBorder="1" applyAlignment="1">
      <alignment horizontal="left"/>
    </xf>
    <xf numFmtId="0" fontId="7" fillId="19" borderId="12" xfId="0" applyFont="1" applyFill="1" applyBorder="1" applyAlignment="1">
      <alignment horizontal="left"/>
    </xf>
    <xf numFmtId="0" fontId="7" fillId="19" borderId="0" xfId="0" applyFont="1" applyFill="1" applyBorder="1" applyAlignment="1">
      <alignment horizontal="left"/>
    </xf>
    <xf numFmtId="0" fontId="7" fillId="19" borderId="8" xfId="0" applyFont="1" applyFill="1" applyBorder="1" applyAlignment="1">
      <alignment horizontal="left"/>
    </xf>
    <xf numFmtId="0" fontId="7" fillId="19" borderId="77" xfId="0" applyFont="1" applyFill="1" applyBorder="1" applyAlignment="1">
      <alignment horizontal="center"/>
    </xf>
    <xf numFmtId="0" fontId="7" fillId="19" borderId="78" xfId="0" applyFont="1" applyFill="1" applyBorder="1" applyAlignment="1">
      <alignment horizontal="center"/>
    </xf>
    <xf numFmtId="0" fontId="3" fillId="19" borderId="13" xfId="0" applyFont="1" applyFill="1" applyBorder="1" applyAlignment="1">
      <alignment horizontal="left" vertical="center" wrapText="1"/>
    </xf>
    <xf numFmtId="0" fontId="3" fillId="19" borderId="0" xfId="0" applyFont="1" applyFill="1" applyBorder="1" applyAlignment="1">
      <alignment horizontal="left" vertical="center" wrapText="1"/>
    </xf>
    <xf numFmtId="0" fontId="3" fillId="19" borderId="8" xfId="0" applyFont="1" applyFill="1" applyBorder="1" applyAlignment="1">
      <alignment horizontal="left" vertical="center" wrapText="1"/>
    </xf>
    <xf numFmtId="0" fontId="1" fillId="19" borderId="0" xfId="0" applyFont="1" applyFill="1" applyBorder="1" applyAlignment="1">
      <alignment horizontal="left" vertical="center" wrapText="1"/>
    </xf>
    <xf numFmtId="0" fontId="16" fillId="19" borderId="0" xfId="0" applyFont="1" applyFill="1" applyBorder="1" applyAlignment="1">
      <alignment horizontal="left" wrapText="1"/>
    </xf>
    <xf numFmtId="0" fontId="3" fillId="19" borderId="54" xfId="0" applyFont="1" applyFill="1" applyBorder="1" applyAlignment="1">
      <alignment horizontal="right"/>
    </xf>
    <xf numFmtId="0" fontId="3" fillId="19" borderId="43" xfId="0" applyFont="1" applyFill="1" applyBorder="1" applyAlignment="1">
      <alignment horizontal="right"/>
    </xf>
    <xf numFmtId="0" fontId="1" fillId="19" borderId="0" xfId="2" applyFont="1" applyFill="1" applyBorder="1" applyAlignment="1">
      <alignment horizontal="left" wrapText="1"/>
    </xf>
    <xf numFmtId="0" fontId="16" fillId="19" borderId="0" xfId="0" applyFont="1" applyFill="1" applyBorder="1" applyAlignment="1">
      <alignment horizontal="left" vertical="center" wrapText="1"/>
    </xf>
    <xf numFmtId="0" fontId="0" fillId="19" borderId="10" xfId="0" applyFill="1" applyBorder="1" applyAlignment="1">
      <alignment horizontal="center"/>
    </xf>
    <xf numFmtId="0" fontId="0" fillId="19" borderId="11" xfId="0" applyFill="1" applyBorder="1" applyAlignment="1">
      <alignment horizontal="center"/>
    </xf>
    <xf numFmtId="0" fontId="0" fillId="19" borderId="12" xfId="0" applyFill="1" applyBorder="1" applyAlignment="1">
      <alignment horizontal="center"/>
    </xf>
    <xf numFmtId="0" fontId="3" fillId="19" borderId="30" xfId="0" applyFont="1" applyFill="1" applyBorder="1" applyAlignment="1">
      <alignment horizontal="right"/>
    </xf>
    <xf numFmtId="0" fontId="3" fillId="19" borderId="19" xfId="0" applyFont="1" applyFill="1" applyBorder="1" applyAlignment="1">
      <alignment horizontal="right"/>
    </xf>
    <xf numFmtId="0" fontId="14" fillId="17" borderId="10" xfId="0" applyFont="1" applyFill="1" applyBorder="1" applyAlignment="1">
      <alignment horizontal="center" vertical="center"/>
    </xf>
    <xf numFmtId="0" fontId="14" fillId="17" borderId="11" xfId="0" applyFont="1" applyFill="1" applyBorder="1" applyAlignment="1">
      <alignment horizontal="center" vertical="center"/>
    </xf>
    <xf numFmtId="0" fontId="14" fillId="17" borderId="12" xfId="0" applyFont="1" applyFill="1" applyBorder="1" applyAlignment="1">
      <alignment horizontal="center" vertical="center"/>
    </xf>
    <xf numFmtId="0" fontId="3" fillId="19" borderId="47" xfId="0" applyFont="1" applyFill="1" applyBorder="1" applyAlignment="1">
      <alignment horizontal="right"/>
    </xf>
    <xf numFmtId="0" fontId="3" fillId="19" borderId="21" xfId="0" applyFont="1" applyFill="1" applyBorder="1" applyAlignment="1">
      <alignment horizontal="right"/>
    </xf>
    <xf numFmtId="0" fontId="18" fillId="19" borderId="29" xfId="0" applyFont="1" applyFill="1" applyBorder="1" applyAlignment="1">
      <alignment horizontal="left"/>
    </xf>
    <xf numFmtId="0" fontId="18" fillId="19" borderId="56" xfId="0" applyFont="1" applyFill="1" applyBorder="1" applyAlignment="1">
      <alignment horizontal="left"/>
    </xf>
    <xf numFmtId="0" fontId="18" fillId="19" borderId="40" xfId="0" applyFont="1" applyFill="1" applyBorder="1" applyAlignment="1">
      <alignment horizontal="left"/>
    </xf>
    <xf numFmtId="0" fontId="3" fillId="19" borderId="55" xfId="0" applyFont="1" applyFill="1" applyBorder="1" applyAlignment="1">
      <alignment horizontal="right"/>
    </xf>
    <xf numFmtId="0" fontId="3" fillId="19" borderId="56" xfId="0" applyFont="1" applyFill="1" applyBorder="1" applyAlignment="1">
      <alignment horizontal="right"/>
    </xf>
    <xf numFmtId="0" fontId="1" fillId="0" borderId="19" xfId="0" applyFont="1" applyBorder="1" applyAlignment="1">
      <alignment horizontal="left" vertical="center" wrapText="1"/>
    </xf>
    <xf numFmtId="0" fontId="7" fillId="0" borderId="43" xfId="0" applyFont="1" applyBorder="1" applyAlignment="1">
      <alignment horizontal="left" vertical="center" wrapText="1"/>
    </xf>
    <xf numFmtId="0" fontId="7" fillId="0" borderId="17" xfId="0" applyFont="1" applyBorder="1" applyAlignment="1">
      <alignment horizontal="left" vertical="center" wrapText="1"/>
    </xf>
    <xf numFmtId="0" fontId="24" fillId="17" borderId="32" xfId="0" applyFont="1" applyFill="1" applyBorder="1" applyAlignment="1">
      <alignment horizontal="center" vertical="center"/>
    </xf>
    <xf numFmtId="0" fontId="24" fillId="17" borderId="7" xfId="0" applyFont="1" applyFill="1" applyBorder="1" applyAlignment="1">
      <alignment horizontal="center" vertical="center"/>
    </xf>
    <xf numFmtId="0" fontId="7" fillId="0" borderId="81" xfId="0" applyFont="1" applyBorder="1" applyAlignment="1">
      <alignment horizontal="center" vertical="center"/>
    </xf>
    <xf numFmtId="0" fontId="7" fillId="0" borderId="44" xfId="0" applyFont="1" applyBorder="1" applyAlignment="1">
      <alignment horizontal="center" vertical="center"/>
    </xf>
    <xf numFmtId="0" fontId="7" fillId="0" borderId="84" xfId="0" applyFont="1" applyBorder="1" applyAlignment="1">
      <alignment horizontal="center" vertical="center"/>
    </xf>
    <xf numFmtId="2" fontId="3" fillId="0" borderId="64" xfId="0" applyNumberFormat="1" applyFont="1" applyBorder="1" applyAlignment="1">
      <alignment horizontal="center" vertical="center"/>
    </xf>
    <xf numFmtId="2" fontId="3" fillId="0" borderId="65" xfId="0" applyNumberFormat="1" applyFont="1" applyBorder="1" applyAlignment="1">
      <alignment horizontal="center" vertical="center"/>
    </xf>
    <xf numFmtId="2" fontId="3" fillId="0" borderId="66" xfId="0" applyNumberFormat="1" applyFont="1" applyBorder="1" applyAlignment="1">
      <alignment horizontal="center" vertical="center"/>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24" fillId="17" borderId="53" xfId="0" applyFont="1" applyFill="1" applyBorder="1" applyAlignment="1">
      <alignment horizontal="center" vertical="center"/>
    </xf>
    <xf numFmtId="0" fontId="24" fillId="17" borderId="38" xfId="0" applyFont="1" applyFill="1" applyBorder="1" applyAlignment="1">
      <alignment horizontal="center" vertical="center"/>
    </xf>
    <xf numFmtId="0" fontId="7" fillId="0" borderId="52" xfId="0" applyFont="1" applyBorder="1" applyAlignment="1">
      <alignment horizontal="center"/>
    </xf>
    <xf numFmtId="0" fontId="7" fillId="0" borderId="15" xfId="0" applyFont="1" applyBorder="1" applyAlignment="1">
      <alignment horizontal="center"/>
    </xf>
    <xf numFmtId="0" fontId="7" fillId="0" borderId="9" xfId="0" applyFont="1" applyBorder="1" applyAlignment="1">
      <alignment horizontal="center"/>
    </xf>
    <xf numFmtId="0" fontId="16" fillId="18" borderId="24" xfId="0" applyFont="1" applyFill="1" applyBorder="1" applyAlignment="1">
      <alignment horizontal="center" vertical="center" wrapText="1"/>
    </xf>
    <xf numFmtId="0" fontId="16" fillId="18" borderId="25" xfId="0" applyFont="1" applyFill="1" applyBorder="1" applyAlignment="1">
      <alignment horizontal="center" vertical="center" wrapText="1"/>
    </xf>
    <xf numFmtId="0" fontId="16" fillId="18" borderId="6" xfId="0" applyFont="1" applyFill="1" applyBorder="1" applyAlignment="1">
      <alignment horizontal="center" vertical="center" wrapText="1"/>
    </xf>
    <xf numFmtId="0" fontId="7" fillId="0" borderId="10" xfId="0" applyFont="1" applyBorder="1" applyAlignment="1">
      <alignment horizontal="center"/>
    </xf>
    <xf numFmtId="0" fontId="7" fillId="0" borderId="14" xfId="0" applyFont="1" applyBorder="1" applyAlignment="1">
      <alignment horizontal="center"/>
    </xf>
    <xf numFmtId="0" fontId="1" fillId="0" borderId="32" xfId="0" applyFont="1" applyBorder="1" applyAlignment="1">
      <alignment horizontal="left" vertical="center" wrapText="1"/>
    </xf>
    <xf numFmtId="0" fontId="7" fillId="0" borderId="53" xfId="0" applyFont="1" applyBorder="1" applyAlignment="1">
      <alignment horizontal="left" vertical="center" wrapText="1"/>
    </xf>
    <xf numFmtId="0" fontId="7" fillId="0" borderId="38" xfId="0" applyFont="1" applyBorder="1" applyAlignment="1">
      <alignment horizontal="left" vertical="center" wrapText="1"/>
    </xf>
    <xf numFmtId="0" fontId="1" fillId="0" borderId="53" xfId="0" applyFont="1" applyBorder="1" applyAlignment="1">
      <alignment horizontal="left" vertical="center" wrapText="1"/>
    </xf>
    <xf numFmtId="0" fontId="1" fillId="0" borderId="38" xfId="0" applyFont="1" applyBorder="1" applyAlignment="1">
      <alignment horizontal="left" vertical="center" wrapText="1"/>
    </xf>
    <xf numFmtId="0" fontId="7" fillId="0" borderId="53" xfId="0" applyFont="1" applyBorder="1" applyAlignment="1">
      <alignment horizontal="center"/>
    </xf>
    <xf numFmtId="0" fontId="7" fillId="0" borderId="7"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7" fillId="0" borderId="0" xfId="0" applyFont="1" applyBorder="1" applyAlignment="1">
      <alignment horizontal="center"/>
    </xf>
    <xf numFmtId="0" fontId="7" fillId="0" borderId="8" xfId="0" applyFont="1" applyBorder="1" applyAlignment="1">
      <alignment horizontal="center"/>
    </xf>
    <xf numFmtId="0" fontId="1" fillId="0" borderId="29" xfId="0" applyFont="1" applyBorder="1" applyAlignment="1">
      <alignment horizontal="left" vertical="center" wrapText="1"/>
    </xf>
    <xf numFmtId="0" fontId="7" fillId="0" borderId="56" xfId="0" applyFont="1" applyBorder="1" applyAlignment="1">
      <alignment horizontal="left" vertical="center" wrapText="1"/>
    </xf>
    <xf numFmtId="0" fontId="7" fillId="0" borderId="37" xfId="0" applyFont="1" applyBorder="1" applyAlignment="1">
      <alignment horizontal="left" vertical="center" wrapText="1"/>
    </xf>
    <xf numFmtId="0" fontId="7" fillId="0" borderId="19" xfId="0" applyFont="1" applyBorder="1" applyAlignment="1">
      <alignment horizontal="left" vertical="center" wrapText="1"/>
    </xf>
    <xf numFmtId="0" fontId="7" fillId="0" borderId="82" xfId="0" applyFont="1" applyBorder="1" applyAlignment="1">
      <alignment horizontal="center"/>
    </xf>
    <xf numFmtId="0" fontId="7" fillId="0" borderId="83" xfId="0" applyFont="1" applyBorder="1" applyAlignment="1">
      <alignment horizontal="center"/>
    </xf>
    <xf numFmtId="0" fontId="0" fillId="0" borderId="52" xfId="0" applyBorder="1" applyAlignment="1">
      <alignment horizontal="center"/>
    </xf>
    <xf numFmtId="0" fontId="0" fillId="0" borderId="53" xfId="0" applyBorder="1" applyAlignment="1">
      <alignment horizontal="center"/>
    </xf>
    <xf numFmtId="0" fontId="0" fillId="0" borderId="86" xfId="0" applyBorder="1" applyAlignment="1">
      <alignment horizontal="center"/>
    </xf>
    <xf numFmtId="0" fontId="0" fillId="0" borderId="0" xfId="0" applyBorder="1" applyAlignment="1">
      <alignment horizontal="center"/>
    </xf>
    <xf numFmtId="0" fontId="0" fillId="0" borderId="87" xfId="0" applyBorder="1" applyAlignment="1">
      <alignment horizontal="center"/>
    </xf>
    <xf numFmtId="0" fontId="0" fillId="0" borderId="83" xfId="0" applyBorder="1" applyAlignment="1">
      <alignment horizontal="center"/>
    </xf>
    <xf numFmtId="0" fontId="1" fillId="19" borderId="55" xfId="0" applyFont="1" applyFill="1" applyBorder="1" applyAlignment="1">
      <alignment horizontal="left"/>
    </xf>
    <xf numFmtId="0" fontId="1" fillId="19" borderId="40" xfId="0" applyFont="1" applyFill="1" applyBorder="1" applyAlignment="1">
      <alignment horizontal="left"/>
    </xf>
    <xf numFmtId="0" fontId="1" fillId="19" borderId="54" xfId="0" applyFont="1" applyFill="1" applyBorder="1" applyAlignment="1">
      <alignment horizontal="left"/>
    </xf>
    <xf numFmtId="0" fontId="1" fillId="19" borderId="39" xfId="0" applyFont="1" applyFill="1" applyBorder="1" applyAlignment="1">
      <alignment horizontal="left"/>
    </xf>
    <xf numFmtId="0" fontId="27" fillId="17" borderId="52" xfId="0" applyFont="1" applyFill="1" applyBorder="1" applyAlignment="1">
      <alignment horizontal="center" vertical="center"/>
    </xf>
    <xf numFmtId="0" fontId="27" fillId="17" borderId="53" xfId="0" applyFont="1" applyFill="1" applyBorder="1" applyAlignment="1">
      <alignment horizontal="center" vertical="center"/>
    </xf>
    <xf numFmtId="0" fontId="27" fillId="17" borderId="7" xfId="0" applyFont="1" applyFill="1" applyBorder="1" applyAlignment="1">
      <alignment horizontal="center" vertical="center"/>
    </xf>
    <xf numFmtId="0" fontId="1" fillId="19" borderId="57" xfId="0" applyFont="1" applyFill="1" applyBorder="1" applyAlignment="1">
      <alignment horizontal="left"/>
    </xf>
    <xf numFmtId="0" fontId="1" fillId="19" borderId="35" xfId="0" applyFont="1" applyFill="1" applyBorder="1" applyAlignment="1">
      <alignment horizontal="left"/>
    </xf>
    <xf numFmtId="0" fontId="1" fillId="0" borderId="29" xfId="0" applyFont="1" applyFill="1" applyBorder="1" applyAlignment="1">
      <alignment horizontal="left" vertical="center" wrapText="1"/>
    </xf>
    <xf numFmtId="0" fontId="7" fillId="0" borderId="5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1" fillId="0" borderId="19" xfId="0" applyFont="1" applyFill="1" applyBorder="1" applyAlignment="1">
      <alignment horizontal="left" vertical="center" wrapText="1"/>
    </xf>
    <xf numFmtId="0" fontId="1" fillId="0" borderId="43"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21" xfId="0" applyFont="1" applyFill="1" applyBorder="1" applyAlignment="1">
      <alignment horizontal="left" wrapText="1"/>
    </xf>
    <xf numFmtId="0" fontId="1" fillId="0" borderId="49" xfId="0" applyFont="1" applyFill="1" applyBorder="1" applyAlignment="1">
      <alignment horizontal="left" wrapText="1"/>
    </xf>
    <xf numFmtId="0" fontId="1" fillId="0" borderId="36" xfId="0" applyFont="1" applyFill="1" applyBorder="1" applyAlignment="1">
      <alignment horizontal="left" wrapText="1"/>
    </xf>
    <xf numFmtId="0" fontId="7" fillId="0" borderId="11" xfId="0" applyFont="1" applyBorder="1" applyAlignment="1">
      <alignment horizontal="left"/>
    </xf>
    <xf numFmtId="0" fontId="7" fillId="0" borderId="58" xfId="0" applyFont="1" applyBorder="1" applyAlignment="1">
      <alignment horizontal="left"/>
    </xf>
    <xf numFmtId="0" fontId="7" fillId="0" borderId="0" xfId="0" applyFont="1" applyBorder="1" applyAlignment="1">
      <alignment horizontal="left"/>
    </xf>
    <xf numFmtId="0" fontId="7" fillId="0" borderId="16" xfId="0" applyFont="1" applyBorder="1" applyAlignment="1">
      <alignment horizontal="left"/>
    </xf>
    <xf numFmtId="0" fontId="7" fillId="0" borderId="15" xfId="0" applyFont="1" applyBorder="1" applyAlignment="1">
      <alignment horizontal="left"/>
    </xf>
    <xf numFmtId="0" fontId="7" fillId="0" borderId="60" xfId="0" applyFont="1" applyBorder="1" applyAlignment="1">
      <alignment horizontal="left"/>
    </xf>
    <xf numFmtId="0" fontId="1" fillId="0" borderId="26" xfId="0" applyFont="1" applyBorder="1" applyAlignment="1">
      <alignment horizontal="left" vertical="center" wrapText="1"/>
    </xf>
    <xf numFmtId="0" fontId="7" fillId="0" borderId="1" xfId="0" applyFont="1" applyBorder="1" applyAlignment="1">
      <alignment horizontal="left" vertical="center" wrapText="1"/>
    </xf>
    <xf numFmtId="0" fontId="7" fillId="0" borderId="18" xfId="0" applyFont="1" applyBorder="1" applyAlignment="1">
      <alignment horizontal="left" vertical="center" wrapText="1"/>
    </xf>
    <xf numFmtId="0" fontId="16" fillId="18" borderId="24" xfId="0" applyFont="1" applyFill="1" applyBorder="1" applyAlignment="1">
      <alignment horizontal="center" vertical="center"/>
    </xf>
    <xf numFmtId="0" fontId="16" fillId="18" borderId="25" xfId="0" applyFont="1" applyFill="1" applyBorder="1" applyAlignment="1">
      <alignment horizontal="center" vertical="center"/>
    </xf>
    <xf numFmtId="0" fontId="16" fillId="18" borderId="6" xfId="0" applyFont="1" applyFill="1" applyBorder="1" applyAlignment="1">
      <alignment horizontal="center" vertical="center"/>
    </xf>
    <xf numFmtId="0" fontId="7" fillId="0" borderId="54" xfId="0" applyFont="1" applyFill="1" applyBorder="1" applyAlignment="1">
      <alignment horizontal="left" vertical="center"/>
    </xf>
    <xf numFmtId="0" fontId="7" fillId="0" borderId="17" xfId="0" applyFont="1" applyFill="1" applyBorder="1" applyAlignment="1">
      <alignment horizontal="left" vertical="center"/>
    </xf>
    <xf numFmtId="0" fontId="7" fillId="0" borderId="55" xfId="0" applyFont="1" applyFill="1" applyBorder="1" applyAlignment="1">
      <alignment horizontal="left" vertical="center"/>
    </xf>
    <xf numFmtId="0" fontId="7" fillId="0" borderId="40" xfId="0" applyFont="1" applyFill="1" applyBorder="1" applyAlignment="1">
      <alignment horizontal="left" vertical="center"/>
    </xf>
    <xf numFmtId="0" fontId="7" fillId="0" borderId="57" xfId="0" applyFont="1" applyFill="1" applyBorder="1" applyAlignment="1">
      <alignment horizontal="left" vertical="center"/>
    </xf>
    <xf numFmtId="0" fontId="7" fillId="0" borderId="36" xfId="0" applyFont="1" applyFill="1" applyBorder="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8" xfId="0" applyFont="1" applyBorder="1" applyAlignment="1">
      <alignment horizontal="left" vertical="center"/>
    </xf>
    <xf numFmtId="0" fontId="7" fillId="0" borderId="14" xfId="0" applyFont="1" applyBorder="1" applyAlignment="1">
      <alignment horizontal="left" vertical="center"/>
    </xf>
    <xf numFmtId="0" fontId="7" fillId="0" borderId="9" xfId="0" applyFont="1" applyBorder="1" applyAlignment="1">
      <alignment horizontal="left" vertical="center"/>
    </xf>
    <xf numFmtId="0" fontId="25" fillId="0" borderId="91" xfId="2" applyFont="1" applyBorder="1" applyAlignment="1">
      <alignment horizontal="left" vertical="center"/>
    </xf>
    <xf numFmtId="0" fontId="25" fillId="0" borderId="71" xfId="2" applyFont="1" applyBorder="1" applyAlignment="1">
      <alignment horizontal="left" vertical="center"/>
    </xf>
    <xf numFmtId="0" fontId="25" fillId="0" borderId="27" xfId="2" applyFont="1" applyBorder="1" applyAlignment="1">
      <alignment horizontal="left" vertical="center"/>
    </xf>
    <xf numFmtId="0" fontId="25" fillId="0" borderId="9" xfId="2" applyFont="1" applyBorder="1" applyAlignment="1">
      <alignment horizontal="left" vertical="center"/>
    </xf>
    <xf numFmtId="0" fontId="1" fillId="0" borderId="34" xfId="0" applyFont="1" applyBorder="1" applyAlignment="1">
      <alignment horizontal="left" vertical="center" wrapText="1"/>
    </xf>
    <xf numFmtId="0" fontId="1" fillId="0" borderId="12" xfId="0" applyFont="1" applyBorder="1" applyAlignment="1">
      <alignment horizontal="left" vertical="center" wrapText="1"/>
    </xf>
    <xf numFmtId="0" fontId="7" fillId="19" borderId="13" xfId="0" applyFont="1" applyFill="1" applyBorder="1" applyAlignment="1">
      <alignment horizontal="left"/>
    </xf>
    <xf numFmtId="0" fontId="0" fillId="0" borderId="11"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15" xfId="0" applyBorder="1" applyAlignment="1">
      <alignment horizontal="center"/>
    </xf>
    <xf numFmtId="0" fontId="0" fillId="0" borderId="9" xfId="0" applyBorder="1" applyAlignment="1">
      <alignment horizontal="center"/>
    </xf>
    <xf numFmtId="0" fontId="1" fillId="0" borderId="21" xfId="0" applyFont="1" applyBorder="1" applyAlignment="1">
      <alignment horizontal="left" vertical="center" wrapText="1"/>
    </xf>
    <xf numFmtId="0" fontId="7" fillId="0" borderId="49" xfId="0" applyFont="1" applyBorder="1" applyAlignment="1">
      <alignment horizontal="left" vertical="center" wrapText="1"/>
    </xf>
    <xf numFmtId="0" fontId="7" fillId="0" borderId="36" xfId="0" applyFont="1" applyBorder="1" applyAlignment="1">
      <alignment horizontal="left" vertical="center" wrapText="1"/>
    </xf>
    <xf numFmtId="0" fontId="3" fillId="0" borderId="31" xfId="0" applyFont="1" applyBorder="1" applyAlignment="1">
      <alignment horizontal="right" vertical="center"/>
    </xf>
    <xf numFmtId="0" fontId="3" fillId="0" borderId="29" xfId="0" applyFont="1" applyBorder="1" applyAlignment="1">
      <alignment horizontal="right" vertic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26" xfId="0" applyFont="1" applyBorder="1" applyAlignment="1">
      <alignment horizontal="left" vertical="top" wrapText="1"/>
    </xf>
    <xf numFmtId="0" fontId="1" fillId="0" borderId="1" xfId="0" applyFont="1" applyBorder="1" applyAlignment="1">
      <alignment horizontal="left" vertical="top" wrapText="1"/>
    </xf>
    <xf numFmtId="0" fontId="1" fillId="0" borderId="18" xfId="0" applyFont="1" applyBorder="1" applyAlignment="1">
      <alignment horizontal="left" vertical="top" wrapText="1"/>
    </xf>
    <xf numFmtId="0" fontId="1" fillId="0" borderId="59" xfId="0" applyFont="1" applyBorder="1" applyAlignment="1">
      <alignment horizontal="left" vertical="center" wrapText="1"/>
    </xf>
    <xf numFmtId="0" fontId="1" fillId="0" borderId="8" xfId="0" applyFont="1" applyBorder="1" applyAlignment="1">
      <alignment horizontal="left" vertical="center" wrapText="1"/>
    </xf>
    <xf numFmtId="0" fontId="1" fillId="0" borderId="93" xfId="0" applyFont="1" applyBorder="1" applyAlignment="1">
      <alignment horizontal="left" vertical="center" wrapText="1"/>
    </xf>
    <xf numFmtId="0" fontId="1" fillId="0" borderId="94" xfId="0" applyFont="1" applyBorder="1" applyAlignment="1">
      <alignment horizontal="left" vertical="center" wrapText="1"/>
    </xf>
    <xf numFmtId="0" fontId="1" fillId="0" borderId="92" xfId="0" applyFont="1" applyBorder="1" applyAlignment="1">
      <alignment horizontal="left" vertical="center" wrapText="1"/>
    </xf>
    <xf numFmtId="0" fontId="1" fillId="0" borderId="76" xfId="0" applyFont="1" applyBorder="1" applyAlignment="1">
      <alignment horizontal="left" vertical="center" wrapText="1"/>
    </xf>
    <xf numFmtId="0" fontId="1" fillId="19" borderId="97" xfId="0" applyFont="1" applyFill="1" applyBorder="1" applyAlignment="1">
      <alignment horizontal="left"/>
    </xf>
    <xf numFmtId="2" fontId="7" fillId="0" borderId="54" xfId="0" applyNumberFormat="1" applyFont="1" applyFill="1" applyBorder="1" applyAlignment="1">
      <alignment horizontal="left" vertical="center"/>
    </xf>
    <xf numFmtId="2" fontId="7" fillId="0" borderId="43" xfId="0" applyNumberFormat="1" applyFont="1" applyFill="1" applyBorder="1" applyAlignment="1">
      <alignment horizontal="left" vertical="center"/>
    </xf>
    <xf numFmtId="2" fontId="7" fillId="0" borderId="17" xfId="0" applyNumberFormat="1" applyFont="1" applyFill="1" applyBorder="1" applyAlignment="1">
      <alignment horizontal="left" vertical="center"/>
    </xf>
    <xf numFmtId="0" fontId="7" fillId="0" borderId="43" xfId="0" applyFont="1" applyFill="1" applyBorder="1" applyAlignment="1">
      <alignment horizontal="left" vertical="center"/>
    </xf>
    <xf numFmtId="0" fontId="7" fillId="0" borderId="11" xfId="0" applyFont="1" applyBorder="1" applyAlignment="1">
      <alignment horizontal="left" vertical="center"/>
    </xf>
    <xf numFmtId="0" fontId="7" fillId="0" borderId="0" xfId="0" applyFont="1" applyBorder="1" applyAlignment="1">
      <alignment horizontal="left" vertical="center"/>
    </xf>
    <xf numFmtId="0" fontId="7" fillId="0" borderId="15" xfId="0" applyFont="1" applyBorder="1" applyAlignment="1">
      <alignment horizontal="left" vertical="center"/>
    </xf>
    <xf numFmtId="2" fontId="7" fillId="0" borderId="57" xfId="0" applyNumberFormat="1" applyFont="1" applyFill="1" applyBorder="1" applyAlignment="1">
      <alignment horizontal="left" vertical="center"/>
    </xf>
    <xf numFmtId="2" fontId="7" fillId="0" borderId="49" xfId="0" applyNumberFormat="1" applyFont="1" applyFill="1" applyBorder="1" applyAlignment="1">
      <alignment horizontal="left" vertical="center"/>
    </xf>
    <xf numFmtId="2" fontId="7" fillId="0" borderId="36" xfId="0" applyNumberFormat="1" applyFont="1" applyFill="1" applyBorder="1" applyAlignment="1">
      <alignment horizontal="left" vertical="center"/>
    </xf>
    <xf numFmtId="0" fontId="7" fillId="0" borderId="20" xfId="0" applyFont="1" applyBorder="1" applyAlignment="1">
      <alignment horizontal="center" vertical="center" wrapText="1"/>
    </xf>
    <xf numFmtId="0" fontId="7" fillId="0" borderId="110"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9" xfId="0" applyFont="1" applyBorder="1" applyAlignment="1">
      <alignment horizontal="center" vertical="center" wrapText="1"/>
    </xf>
    <xf numFmtId="0" fontId="25" fillId="0" borderId="59" xfId="2" applyFont="1" applyBorder="1" applyAlignment="1">
      <alignment horizontal="left" vertical="center"/>
    </xf>
    <xf numFmtId="0" fontId="25" fillId="0" borderId="8" xfId="2" applyFont="1" applyBorder="1" applyAlignment="1">
      <alignment horizontal="left" vertical="center"/>
    </xf>
    <xf numFmtId="0" fontId="1" fillId="0" borderId="95" xfId="0" applyFont="1" applyBorder="1" applyAlignment="1">
      <alignment horizontal="left" vertical="center"/>
    </xf>
    <xf numFmtId="0" fontId="1" fillId="0" borderId="96" xfId="0" applyFont="1" applyBorder="1" applyAlignment="1">
      <alignment horizontal="left" vertical="center"/>
    </xf>
    <xf numFmtId="0" fontId="1" fillId="0" borderId="103" xfId="0" applyFont="1" applyBorder="1" applyAlignment="1">
      <alignment horizontal="left" vertical="center" wrapText="1"/>
    </xf>
    <xf numFmtId="0" fontId="1" fillId="0" borderId="104" xfId="0" applyFont="1" applyBorder="1" applyAlignment="1">
      <alignment horizontal="left" vertical="center" wrapText="1"/>
    </xf>
    <xf numFmtId="0" fontId="25" fillId="0" borderId="75" xfId="2" applyFont="1" applyBorder="1" applyAlignment="1">
      <alignment horizontal="left" vertical="center"/>
    </xf>
    <xf numFmtId="0" fontId="1" fillId="0" borderId="72" xfId="0" applyFont="1" applyBorder="1" applyAlignment="1">
      <alignment horizontal="left" vertical="center" wrapText="1"/>
    </xf>
    <xf numFmtId="0" fontId="1" fillId="0" borderId="73" xfId="0" applyFont="1" applyBorder="1" applyAlignment="1">
      <alignment horizontal="left" vertical="center" wrapText="1"/>
    </xf>
    <xf numFmtId="0" fontId="1" fillId="0" borderId="8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7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8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9" xfId="0" applyFont="1" applyBorder="1" applyAlignment="1">
      <alignment horizontal="center" vertical="center" wrapText="1"/>
    </xf>
    <xf numFmtId="0" fontId="7" fillId="0" borderId="76" xfId="0" applyFont="1" applyBorder="1" applyAlignment="1">
      <alignment horizontal="left" vertical="center" wrapText="1"/>
    </xf>
    <xf numFmtId="0" fontId="7" fillId="0" borderId="18" xfId="0" applyFont="1" applyFill="1" applyBorder="1" applyAlignment="1">
      <alignment horizontal="left" vertical="center" wrapText="1"/>
    </xf>
    <xf numFmtId="0" fontId="1" fillId="14" borderId="21" xfId="0" applyFont="1" applyFill="1" applyBorder="1" applyAlignment="1">
      <alignment horizontal="left" wrapText="1"/>
    </xf>
    <xf numFmtId="0" fontId="7" fillId="14" borderId="49" xfId="0" applyFont="1" applyFill="1" applyBorder="1" applyAlignment="1">
      <alignment horizontal="left" wrapText="1"/>
    </xf>
    <xf numFmtId="0" fontId="7" fillId="14" borderId="36" xfId="0" applyFont="1" applyFill="1" applyBorder="1" applyAlignment="1">
      <alignment horizontal="left" wrapText="1"/>
    </xf>
    <xf numFmtId="0" fontId="7" fillId="0" borderId="52" xfId="0" applyFont="1" applyBorder="1" applyAlignment="1">
      <alignment horizontal="left" vertical="center"/>
    </xf>
    <xf numFmtId="0" fontId="7" fillId="0" borderId="38" xfId="0" applyFont="1" applyBorder="1" applyAlignment="1">
      <alignment horizontal="left" vertical="center"/>
    </xf>
    <xf numFmtId="0" fontId="7" fillId="0" borderId="32" xfId="0" applyFont="1" applyBorder="1" applyAlignment="1">
      <alignment horizontal="left" vertical="center"/>
    </xf>
    <xf numFmtId="0" fontId="7" fillId="0" borderId="29" xfId="0" applyFont="1" applyBorder="1" applyAlignment="1">
      <alignment horizontal="left" vertical="center"/>
    </xf>
    <xf numFmtId="0" fontId="7" fillId="0" borderId="37" xfId="0" applyFont="1" applyBorder="1" applyAlignment="1">
      <alignment horizontal="left" vertical="center"/>
    </xf>
    <xf numFmtId="0" fontId="6" fillId="0" borderId="82"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83"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 fillId="0" borderId="19" xfId="0" applyFont="1" applyFill="1" applyBorder="1" applyAlignment="1">
      <alignment horizontal="left" wrapText="1"/>
    </xf>
    <xf numFmtId="0" fontId="1" fillId="0" borderId="43" xfId="0" applyFont="1" applyFill="1" applyBorder="1" applyAlignment="1">
      <alignment horizontal="left" wrapText="1"/>
    </xf>
    <xf numFmtId="0" fontId="1" fillId="0" borderId="17" xfId="0" applyFont="1" applyFill="1" applyBorder="1" applyAlignment="1">
      <alignment horizontal="left" wrapText="1"/>
    </xf>
    <xf numFmtId="0" fontId="7" fillId="0" borderId="19" xfId="0" applyFont="1" applyFill="1" applyBorder="1" applyAlignment="1">
      <alignment horizontal="left" vertical="center" wrapText="1"/>
    </xf>
    <xf numFmtId="0" fontId="7" fillId="0" borderId="43"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1" fillId="14" borderId="46" xfId="0" applyFont="1" applyFill="1" applyBorder="1" applyAlignment="1">
      <alignment horizontal="left" wrapText="1"/>
    </xf>
    <xf numFmtId="0" fontId="7" fillId="14" borderId="42" xfId="0" applyFont="1" applyFill="1" applyBorder="1" applyAlignment="1">
      <alignment horizontal="left" wrapText="1"/>
    </xf>
    <xf numFmtId="0" fontId="7" fillId="14" borderId="41" xfId="0" applyFont="1" applyFill="1" applyBorder="1" applyAlignment="1">
      <alignment horizontal="left" wrapText="1"/>
    </xf>
    <xf numFmtId="2" fontId="1" fillId="0" borderId="54" xfId="0" applyNumberFormat="1" applyFont="1" applyFill="1" applyBorder="1" applyAlignment="1">
      <alignment horizontal="left" vertical="center"/>
    </xf>
    <xf numFmtId="0" fontId="7" fillId="0" borderId="56" xfId="0" applyFont="1" applyFill="1" applyBorder="1" applyAlignment="1">
      <alignment horizontal="left" vertical="center"/>
    </xf>
    <xf numFmtId="0" fontId="6" fillId="0" borderId="1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27" fillId="17" borderId="10" xfId="0" applyFont="1" applyFill="1" applyBorder="1" applyAlignment="1">
      <alignment horizontal="center" vertical="center"/>
    </xf>
    <xf numFmtId="0" fontId="7" fillId="19" borderId="101" xfId="0" applyFont="1" applyFill="1" applyBorder="1" applyAlignment="1">
      <alignment horizontal="left"/>
    </xf>
    <xf numFmtId="0" fontId="7" fillId="19" borderId="102" xfId="0" applyFont="1" applyFill="1" applyBorder="1" applyAlignment="1">
      <alignment horizontal="left"/>
    </xf>
    <xf numFmtId="0" fontId="7" fillId="19" borderId="98" xfId="0" applyFont="1" applyFill="1" applyBorder="1" applyAlignment="1">
      <alignment horizontal="left"/>
    </xf>
    <xf numFmtId="0" fontId="7" fillId="19" borderId="99" xfId="0" applyFont="1" applyFill="1" applyBorder="1" applyAlignment="1">
      <alignment horizontal="left"/>
    </xf>
    <xf numFmtId="0" fontId="7" fillId="19" borderId="100" xfId="0" applyFont="1" applyFill="1" applyBorder="1" applyAlignment="1">
      <alignment horizontal="left"/>
    </xf>
    <xf numFmtId="0" fontId="7" fillId="0" borderId="21" xfId="0" applyFont="1" applyBorder="1" applyAlignment="1">
      <alignment horizontal="left" vertical="center" wrapText="1"/>
    </xf>
    <xf numFmtId="0" fontId="7" fillId="0" borderId="57" xfId="0" applyFont="1" applyBorder="1" applyAlignment="1">
      <alignment horizontal="left" vertical="center"/>
    </xf>
    <xf numFmtId="0" fontId="7" fillId="0" borderId="36" xfId="0" applyFont="1" applyBorder="1" applyAlignment="1">
      <alignment horizontal="left" vertical="center"/>
    </xf>
    <xf numFmtId="0" fontId="7" fillId="0" borderId="19" xfId="0" applyFont="1" applyBorder="1" applyAlignment="1">
      <alignment horizontal="left" vertical="center"/>
    </xf>
    <xf numFmtId="0" fontId="7" fillId="0" borderId="17" xfId="0" applyFont="1" applyBorder="1" applyAlignment="1">
      <alignment horizontal="left" vertical="center"/>
    </xf>
    <xf numFmtId="0" fontId="7" fillId="0" borderId="55" xfId="0" applyFont="1" applyBorder="1" applyAlignment="1">
      <alignment horizontal="left" vertical="center"/>
    </xf>
    <xf numFmtId="0" fontId="7" fillId="0" borderId="54" xfId="0" applyFont="1" applyBorder="1" applyAlignment="1">
      <alignment horizontal="left" vertical="center"/>
    </xf>
    <xf numFmtId="0" fontId="21" fillId="19" borderId="52" xfId="0" applyFont="1" applyFill="1" applyBorder="1" applyAlignment="1">
      <alignment horizontal="center" vertical="center" wrapText="1"/>
    </xf>
    <xf numFmtId="0" fontId="21" fillId="19" borderId="53" xfId="0" applyFont="1" applyFill="1" applyBorder="1" applyAlignment="1">
      <alignment horizontal="center" vertical="center" wrapText="1"/>
    </xf>
    <xf numFmtId="0" fontId="21" fillId="19" borderId="7" xfId="0" applyFont="1" applyFill="1" applyBorder="1" applyAlignment="1">
      <alignment horizontal="center" vertical="center" wrapText="1"/>
    </xf>
    <xf numFmtId="0" fontId="7" fillId="0" borderId="21" xfId="0" applyFont="1" applyBorder="1" applyAlignment="1">
      <alignment horizontal="left" vertical="center"/>
    </xf>
    <xf numFmtId="0" fontId="1" fillId="0" borderId="19" xfId="0" applyFont="1" applyBorder="1" applyAlignment="1">
      <alignment horizontal="left" vertical="center"/>
    </xf>
    <xf numFmtId="0" fontId="1" fillId="0" borderId="17" xfId="0" applyFont="1" applyBorder="1" applyAlignment="1">
      <alignment horizontal="left" vertical="center"/>
    </xf>
    <xf numFmtId="0" fontId="7" fillId="0" borderId="32" xfId="0" applyFont="1" applyBorder="1" applyAlignment="1">
      <alignment horizontal="left" vertical="center" wrapText="1"/>
    </xf>
    <xf numFmtId="0" fontId="0" fillId="0" borderId="70" xfId="0" applyBorder="1" applyAlignment="1">
      <alignment horizontal="center"/>
    </xf>
    <xf numFmtId="0" fontId="1" fillId="19" borderId="10" xfId="0" applyFont="1" applyFill="1" applyBorder="1" applyAlignment="1">
      <alignment horizontal="left"/>
    </xf>
    <xf numFmtId="0" fontId="1" fillId="19" borderId="11" xfId="0" applyFont="1" applyFill="1" applyBorder="1" applyAlignment="1">
      <alignment horizontal="left"/>
    </xf>
    <xf numFmtId="0" fontId="1" fillId="19" borderId="12" xfId="0" applyFont="1" applyFill="1" applyBorder="1" applyAlignment="1">
      <alignment horizontal="left"/>
    </xf>
    <xf numFmtId="0" fontId="7" fillId="0" borderId="36" xfId="0" applyFont="1" applyBorder="1" applyAlignment="1">
      <alignment horizontal="center"/>
    </xf>
    <xf numFmtId="0" fontId="7" fillId="0" borderId="74" xfId="0" applyFont="1" applyBorder="1" applyAlignment="1">
      <alignment horizontal="center"/>
    </xf>
    <xf numFmtId="0" fontId="7" fillId="0" borderId="37" xfId="0" applyFont="1" applyBorder="1" applyAlignment="1">
      <alignment horizontal="center"/>
    </xf>
    <xf numFmtId="0" fontId="0" fillId="0" borderId="82" xfId="0" applyBorder="1" applyAlignment="1">
      <alignment horizontal="center"/>
    </xf>
    <xf numFmtId="0" fontId="1" fillId="0" borderId="54" xfId="0" applyFont="1" applyBorder="1" applyAlignment="1">
      <alignment horizontal="left" vertical="center"/>
    </xf>
    <xf numFmtId="0" fontId="7" fillId="19" borderId="14" xfId="0" applyFont="1" applyFill="1" applyBorder="1" applyAlignment="1">
      <alignment horizontal="left"/>
    </xf>
    <xf numFmtId="0" fontId="7" fillId="19" borderId="15" xfId="0" applyFont="1" applyFill="1" applyBorder="1" applyAlignment="1">
      <alignment horizontal="left"/>
    </xf>
    <xf numFmtId="0" fontId="7" fillId="19" borderId="9" xfId="0" applyFont="1" applyFill="1" applyBorder="1" applyAlignment="1">
      <alignment horizontal="left"/>
    </xf>
    <xf numFmtId="0" fontId="7" fillId="0" borderId="11" xfId="0" applyFont="1" applyBorder="1" applyAlignment="1">
      <alignment horizontal="left" vertical="center" wrapText="1"/>
    </xf>
    <xf numFmtId="0" fontId="7" fillId="0" borderId="58" xfId="0" applyFont="1" applyBorder="1" applyAlignment="1">
      <alignment horizontal="left" vertical="center" wrapText="1"/>
    </xf>
    <xf numFmtId="0" fontId="7" fillId="0" borderId="59" xfId="0" applyFont="1" applyBorder="1" applyAlignment="1">
      <alignment horizontal="left" vertical="center" wrapText="1"/>
    </xf>
    <xf numFmtId="0" fontId="7" fillId="0" borderId="0" xfId="0" applyFont="1" applyBorder="1" applyAlignment="1">
      <alignment horizontal="left" vertical="center" wrapText="1"/>
    </xf>
    <xf numFmtId="0" fontId="7" fillId="0" borderId="16" xfId="0" applyFont="1" applyBorder="1" applyAlignment="1">
      <alignment horizontal="left" vertical="center" wrapText="1"/>
    </xf>
    <xf numFmtId="0" fontId="7" fillId="0" borderId="27" xfId="0" applyFont="1" applyBorder="1" applyAlignment="1">
      <alignment horizontal="left" vertical="center" wrapText="1"/>
    </xf>
    <xf numFmtId="0" fontId="7" fillId="0" borderId="15" xfId="0" applyFont="1" applyBorder="1" applyAlignment="1">
      <alignment horizontal="left" vertical="center" wrapText="1"/>
    </xf>
    <xf numFmtId="0" fontId="7" fillId="0" borderId="60" xfId="0" applyFont="1" applyBorder="1" applyAlignment="1">
      <alignment horizontal="left" vertical="center" wrapText="1"/>
    </xf>
    <xf numFmtId="0" fontId="6" fillId="0" borderId="12"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 fillId="0" borderId="61" xfId="0" applyFont="1" applyBorder="1" applyAlignment="1">
      <alignment horizontal="left" vertical="top" wrapText="1"/>
    </xf>
    <xf numFmtId="0" fontId="7" fillId="0" borderId="62" xfId="0" applyFont="1" applyBorder="1" applyAlignment="1">
      <alignment horizontal="left" vertical="top" wrapText="1"/>
    </xf>
    <xf numFmtId="0" fontId="7" fillId="0" borderId="63" xfId="0" applyFont="1" applyBorder="1" applyAlignment="1">
      <alignment horizontal="left" vertical="top" wrapText="1"/>
    </xf>
    <xf numFmtId="0" fontId="7" fillId="0" borderId="29" xfId="0" applyFont="1" applyBorder="1" applyAlignment="1">
      <alignment horizontal="left" vertical="center" wrapText="1"/>
    </xf>
    <xf numFmtId="0" fontId="27" fillId="17" borderId="24" xfId="0" applyFont="1" applyFill="1" applyBorder="1" applyAlignment="1">
      <alignment horizontal="center" vertical="center" wrapText="1"/>
    </xf>
    <xf numFmtId="0" fontId="27" fillId="17" borderId="6" xfId="0" applyFont="1" applyFill="1" applyBorder="1" applyAlignment="1">
      <alignment horizontal="center" vertical="center" wrapText="1"/>
    </xf>
    <xf numFmtId="0" fontId="32" fillId="0" borderId="57" xfId="0" applyFont="1" applyBorder="1" applyAlignment="1">
      <alignment horizontal="center" vertical="center" wrapText="1"/>
    </xf>
    <xf numFmtId="0" fontId="32" fillId="0" borderId="55" xfId="0" applyFont="1" applyBorder="1" applyAlignment="1">
      <alignment horizontal="center" vertical="center" wrapText="1"/>
    </xf>
    <xf numFmtId="0" fontId="33" fillId="19" borderId="10" xfId="0" applyFont="1" applyFill="1" applyBorder="1" applyAlignment="1">
      <alignment horizontal="center" vertical="center" wrapText="1"/>
    </xf>
    <xf numFmtId="0" fontId="33" fillId="19" borderId="11" xfId="0" applyFont="1" applyFill="1" applyBorder="1" applyAlignment="1">
      <alignment horizontal="center" vertical="center" wrapText="1"/>
    </xf>
    <xf numFmtId="0" fontId="33" fillId="19" borderId="12" xfId="0" applyFont="1" applyFill="1" applyBorder="1" applyAlignment="1">
      <alignment horizontal="center" vertical="center" wrapText="1"/>
    </xf>
    <xf numFmtId="0" fontId="32" fillId="0" borderId="64"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108" xfId="0" applyFont="1" applyBorder="1" applyAlignment="1">
      <alignment horizontal="center" vertical="center" wrapText="1"/>
    </xf>
    <xf numFmtId="0" fontId="32" fillId="0" borderId="65" xfId="0" applyFont="1" applyBorder="1" applyAlignment="1">
      <alignment horizontal="center" vertical="center" wrapText="1"/>
    </xf>
    <xf numFmtId="0" fontId="32" fillId="0" borderId="109" xfId="0" applyFont="1" applyBorder="1" applyAlignment="1">
      <alignment horizontal="center" vertical="center" wrapText="1"/>
    </xf>
    <xf numFmtId="0" fontId="25" fillId="0" borderId="111" xfId="2" applyFont="1" applyBorder="1" applyAlignment="1">
      <alignment horizontal="left" vertical="center"/>
    </xf>
    <xf numFmtId="0" fontId="25" fillId="0" borderId="112" xfId="2" applyFont="1" applyBorder="1" applyAlignment="1">
      <alignment horizontal="left" vertical="center"/>
    </xf>
    <xf numFmtId="0" fontId="25" fillId="0" borderId="69" xfId="2" applyFont="1" applyBorder="1" applyAlignment="1">
      <alignment horizontal="left" vertical="center"/>
    </xf>
    <xf numFmtId="0" fontId="25" fillId="0" borderId="113" xfId="2" applyFont="1" applyBorder="1" applyAlignment="1">
      <alignment horizontal="left" vertical="center"/>
    </xf>
  </cellXfs>
  <cellStyles count="4">
    <cellStyle name="Comma" xfId="1" builtinId="3"/>
    <cellStyle name="Hyperlink" xfId="2" builtinId="8"/>
    <cellStyle name="Normal" xfId="0" builtinId="0"/>
    <cellStyle name="Percent" xfId="3" builtinId="5"/>
  </cellStyles>
  <dxfs count="14">
    <dxf>
      <font>
        <color rgb="FF009900"/>
      </font>
      <fill>
        <patternFill>
          <bgColor rgb="FFCCFFCC"/>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009900"/>
      </font>
      <fill>
        <patternFill>
          <bgColor rgb="FFCCFFCC"/>
        </patternFill>
      </fill>
    </dxf>
    <dxf>
      <font>
        <color rgb="FFC00000"/>
      </font>
      <fill>
        <patternFill>
          <bgColor theme="5" tint="0.59996337778862885"/>
        </patternFill>
      </fill>
    </dxf>
    <dxf>
      <font>
        <color rgb="FFC00000"/>
      </font>
      <fill>
        <patternFill>
          <bgColor theme="5" tint="0.59996337778862885"/>
        </patternFill>
      </fill>
    </dxf>
    <dxf>
      <font>
        <color rgb="FF009900"/>
      </font>
      <fill>
        <patternFill>
          <bgColor rgb="FFCCFFCC"/>
        </patternFill>
      </fill>
    </dxf>
    <dxf>
      <font>
        <color rgb="FF009900"/>
      </font>
      <fill>
        <patternFill>
          <bgColor rgb="FFCCFFCC"/>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009900"/>
      </font>
      <fill>
        <patternFill>
          <bgColor rgb="FFCCFFCC"/>
        </patternFill>
      </fill>
    </dxf>
    <dxf>
      <font>
        <color rgb="FFC00000"/>
      </font>
      <fill>
        <patternFill>
          <bgColor theme="5" tint="0.59996337778862885"/>
        </patternFill>
      </fill>
    </dxf>
  </dxfs>
  <tableStyles count="0" defaultTableStyle="TableStyleMedium2" defaultPivotStyle="PivotStyleLight16"/>
  <colors>
    <mruColors>
      <color rgb="FFCCECFF"/>
      <color rgb="FF009900"/>
      <color rgb="FFCCFFCC"/>
      <color rgb="FF99FF99"/>
      <color rgb="FF00CC00"/>
      <color rgb="FFFF9999"/>
      <color rgb="FF66FF33"/>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avementinteractive.org/" TargetMode="External"/><Relationship Id="rId2" Type="http://schemas.openxmlformats.org/officeDocument/2006/relationships/hyperlink" Target="https://store.transportation.org/Item/CollectionDetail?ID=86" TargetMode="External"/><Relationship Id="rId1" Type="http://schemas.openxmlformats.org/officeDocument/2006/relationships/hyperlink" Target="https://portal.ct.gov/DOT/Engineering/Pavement-Design/Pavement-Design-Unit" TargetMode="External"/><Relationship Id="rId6" Type="http://schemas.openxmlformats.org/officeDocument/2006/relationships/printerSettings" Target="../printerSettings/printerSettings1.bin"/><Relationship Id="rId5" Type="http://schemas.openxmlformats.org/officeDocument/2006/relationships/hyperlink" Target="https://pavementinteractive.org/apps/calculators/1993-aashto-flexible-pavement-structural-design/" TargetMode="External"/><Relationship Id="rId4" Type="http://schemas.openxmlformats.org/officeDocument/2006/relationships/hyperlink" Target="https://pavementinteractive.org/reference-desk/design/structural-design/1993-aashto-flexible-pavement-structural-desig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portal.ct.gov/DOT/Engineering/Pavement-Design/Pavement-Design-Unit" TargetMode="External"/><Relationship Id="rId2" Type="http://schemas.openxmlformats.org/officeDocument/2006/relationships/hyperlink" Target="https://support.microsoft.com/en-us/office/load-the-solver-add-in-in-excel-612926fc-d53b-46b4-872c-e24772f078ca" TargetMode="External"/><Relationship Id="rId1" Type="http://schemas.openxmlformats.org/officeDocument/2006/relationships/hyperlink" Target="https://support.microsoft.com/en-us/office/load-the-solver-add-in-in-excel-612926fc-d53b-46b4-872c-e24772f078ca"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support.microsoft.com/en-us/office/load-the-solver-add-in-in-excel-612926fc-d53b-46b4-872c-e24772f078ca" TargetMode="External"/><Relationship Id="rId2" Type="http://schemas.openxmlformats.org/officeDocument/2006/relationships/hyperlink" Target="https://portal.ct.gov/DOT/Engineering/Pavement-Design/Pavement-Design-Unit" TargetMode="External"/><Relationship Id="rId1" Type="http://schemas.openxmlformats.org/officeDocument/2006/relationships/hyperlink" Target="https://support.microsoft.com/en-us/office/load-the-solver-add-in-in-excel-612926fc-d53b-46b4-872c-e24772f078ca" TargetMode="External"/><Relationship Id="rId6" Type="http://schemas.openxmlformats.org/officeDocument/2006/relationships/printerSettings" Target="../printerSettings/printerSettings4.bin"/><Relationship Id="rId5" Type="http://schemas.openxmlformats.org/officeDocument/2006/relationships/hyperlink" Target="https://portal.ct.gov/DOT/Engineering/Pavement-Design/Pavement-Design-Unit" TargetMode="External"/><Relationship Id="rId4" Type="http://schemas.openxmlformats.org/officeDocument/2006/relationships/hyperlink" Target="../../../../../../:f:/r/sites/DOTEngineeringSrvcs/Shared%20Documents/Pavement%20Design%20Unit/Special%20Provisions?csf=1&amp;web=1&amp;e=W1MNC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fhwa.dot.gov/publications/lists/technical/infrastructure/pavements/ltpp/" TargetMode="External"/><Relationship Id="rId2" Type="http://schemas.openxmlformats.org/officeDocument/2006/relationships/hyperlink" Target="https://www.fhwa.dot.gov/publications/research/infrastructure/pavements/ltpp/13092/index.cfm" TargetMode="External"/><Relationship Id="rId1" Type="http://schemas.openxmlformats.org/officeDocument/2006/relationships/hyperlink" Target="https://www.fhwa.dot.gov/publications/research/infrastructure/pavements/ltpp/13092/130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J72"/>
  <sheetViews>
    <sheetView tabSelected="1" zoomScaleNormal="100" workbookViewId="0"/>
  </sheetViews>
  <sheetFormatPr defaultRowHeight="13.2" x14ac:dyDescent="0.25"/>
  <cols>
    <col min="1" max="1" width="5.6640625" customWidth="1"/>
    <col min="2" max="6" width="13.6640625" customWidth="1"/>
    <col min="7" max="7" width="34.109375" customWidth="1"/>
    <col min="8" max="9" width="5.6640625" customWidth="1"/>
    <col min="10" max="20" width="9.33203125" customWidth="1"/>
    <col min="21" max="22" width="5.6640625" customWidth="1"/>
    <col min="23" max="27" width="8.6640625" customWidth="1"/>
    <col min="28" max="28" width="10.88671875" customWidth="1"/>
  </cols>
  <sheetData>
    <row r="1" spans="2:35" ht="13.8" thickBot="1" x14ac:dyDescent="0.3"/>
    <row r="2" spans="2:35" ht="24.9" customHeight="1" thickBot="1" x14ac:dyDescent="0.35">
      <c r="B2" s="333" t="s">
        <v>174</v>
      </c>
      <c r="C2" s="334"/>
      <c r="D2" s="334"/>
      <c r="E2" s="334"/>
      <c r="F2" s="334"/>
      <c r="G2" s="335"/>
      <c r="I2" s="300" t="s">
        <v>161</v>
      </c>
      <c r="J2" s="301"/>
      <c r="K2" s="301"/>
      <c r="L2" s="301"/>
      <c r="M2" s="301"/>
      <c r="N2" s="301"/>
      <c r="O2" s="301"/>
      <c r="P2" s="301"/>
      <c r="Q2" s="301"/>
      <c r="R2" s="301"/>
      <c r="S2" s="301"/>
      <c r="T2" s="301"/>
      <c r="U2" s="302"/>
      <c r="W2" s="172"/>
      <c r="X2" s="172"/>
      <c r="Y2" s="172"/>
      <c r="Z2" s="172"/>
      <c r="AA2" s="172"/>
      <c r="AB2" s="172"/>
      <c r="AD2" s="167"/>
      <c r="AE2" s="167"/>
      <c r="AF2" s="167"/>
      <c r="AG2" s="167"/>
      <c r="AH2" s="167"/>
      <c r="AI2" s="167"/>
    </row>
    <row r="3" spans="2:35" s="156" customFormat="1" ht="15" customHeight="1" x14ac:dyDescent="0.3">
      <c r="B3" s="336" t="s">
        <v>195</v>
      </c>
      <c r="C3" s="337"/>
      <c r="D3" s="294" t="s">
        <v>255</v>
      </c>
      <c r="E3" s="295"/>
      <c r="F3" s="295"/>
      <c r="G3" s="296"/>
      <c r="I3" s="328"/>
      <c r="J3" s="329"/>
      <c r="K3" s="329"/>
      <c r="L3" s="329"/>
      <c r="M3" s="329"/>
      <c r="N3" s="329"/>
      <c r="O3" s="329"/>
      <c r="P3" s="329"/>
      <c r="Q3" s="329"/>
      <c r="R3" s="329"/>
      <c r="S3" s="329"/>
      <c r="T3" s="329"/>
      <c r="U3" s="330"/>
      <c r="W3" s="72"/>
      <c r="X3" s="142"/>
      <c r="Y3" s="142"/>
      <c r="Z3" s="142"/>
      <c r="AA3" s="142"/>
      <c r="AB3" s="142"/>
      <c r="AD3" s="167"/>
      <c r="AE3" s="167"/>
      <c r="AF3" s="167"/>
      <c r="AG3" s="167"/>
      <c r="AH3" s="167"/>
      <c r="AI3" s="167"/>
    </row>
    <row r="4" spans="2:35" ht="15" customHeight="1" x14ac:dyDescent="0.3">
      <c r="B4" s="331" t="s">
        <v>175</v>
      </c>
      <c r="C4" s="332"/>
      <c r="D4" s="291" t="s">
        <v>265</v>
      </c>
      <c r="E4" s="292"/>
      <c r="F4" s="292"/>
      <c r="G4" s="293"/>
      <c r="I4" s="157"/>
      <c r="J4" s="323" t="s">
        <v>269</v>
      </c>
      <c r="K4" s="323"/>
      <c r="L4" s="323"/>
      <c r="M4" s="323"/>
      <c r="N4" s="323"/>
      <c r="O4" s="323"/>
      <c r="P4" s="323"/>
      <c r="Q4" s="323"/>
      <c r="R4" s="323"/>
      <c r="S4" s="323"/>
      <c r="T4" s="323"/>
      <c r="U4" s="285"/>
      <c r="W4" s="142"/>
      <c r="X4" s="142"/>
      <c r="Y4" s="142"/>
      <c r="Z4" s="142"/>
      <c r="AA4" s="142"/>
      <c r="AB4" s="142"/>
      <c r="AD4" s="167"/>
      <c r="AE4" s="167"/>
      <c r="AF4" s="167"/>
      <c r="AG4" s="167"/>
      <c r="AH4" s="167"/>
      <c r="AI4" s="167"/>
    </row>
    <row r="5" spans="2:35" ht="12.75" customHeight="1" x14ac:dyDescent="0.3">
      <c r="B5" s="331" t="s">
        <v>183</v>
      </c>
      <c r="C5" s="332"/>
      <c r="D5" s="291" t="s">
        <v>256</v>
      </c>
      <c r="E5" s="292"/>
      <c r="F5" s="292"/>
      <c r="G5" s="293"/>
      <c r="I5" s="171"/>
      <c r="J5" s="323"/>
      <c r="K5" s="323"/>
      <c r="L5" s="323"/>
      <c r="M5" s="323"/>
      <c r="N5" s="323"/>
      <c r="O5" s="323"/>
      <c r="P5" s="323"/>
      <c r="Q5" s="323"/>
      <c r="R5" s="323"/>
      <c r="S5" s="323"/>
      <c r="T5" s="323"/>
      <c r="U5" s="178"/>
      <c r="W5" s="72"/>
      <c r="X5" s="142"/>
      <c r="Y5" s="142"/>
      <c r="Z5" s="142"/>
      <c r="AA5" s="142"/>
      <c r="AB5" s="142"/>
      <c r="AD5" s="167"/>
      <c r="AE5" s="167"/>
      <c r="AF5" s="167"/>
      <c r="AG5" s="167"/>
      <c r="AH5" s="167"/>
      <c r="AI5" s="167"/>
    </row>
    <row r="6" spans="2:35" ht="12.75" customHeight="1" x14ac:dyDescent="0.3">
      <c r="B6" s="331" t="s">
        <v>169</v>
      </c>
      <c r="C6" s="332"/>
      <c r="D6" s="291" t="s">
        <v>257</v>
      </c>
      <c r="E6" s="292"/>
      <c r="F6" s="292"/>
      <c r="G6" s="293"/>
      <c r="I6" s="171"/>
      <c r="J6" s="323"/>
      <c r="K6" s="323"/>
      <c r="L6" s="323"/>
      <c r="M6" s="323"/>
      <c r="N6" s="323"/>
      <c r="O6" s="323"/>
      <c r="P6" s="323"/>
      <c r="Q6" s="323"/>
      <c r="R6" s="323"/>
      <c r="S6" s="323"/>
      <c r="T6" s="323"/>
      <c r="U6" s="178"/>
      <c r="W6" s="142"/>
      <c r="X6" s="142"/>
      <c r="Y6" s="142"/>
      <c r="Z6" s="142"/>
      <c r="AA6" s="142"/>
      <c r="AB6" s="142"/>
      <c r="AC6" s="66"/>
      <c r="AD6" s="167"/>
      <c r="AE6" s="167"/>
      <c r="AF6" s="167"/>
      <c r="AG6" s="167"/>
      <c r="AH6" s="167"/>
      <c r="AI6" s="167"/>
    </row>
    <row r="7" spans="2:35" ht="12.75" customHeight="1" x14ac:dyDescent="0.3">
      <c r="B7" s="324" t="s">
        <v>176</v>
      </c>
      <c r="C7" s="325"/>
      <c r="D7" s="291" t="s">
        <v>258</v>
      </c>
      <c r="E7" s="292"/>
      <c r="F7" s="292"/>
      <c r="G7" s="293"/>
      <c r="I7" s="171"/>
      <c r="J7" s="323"/>
      <c r="K7" s="323"/>
      <c r="L7" s="323"/>
      <c r="M7" s="323"/>
      <c r="N7" s="323"/>
      <c r="O7" s="323"/>
      <c r="P7" s="323"/>
      <c r="Q7" s="323"/>
      <c r="R7" s="323"/>
      <c r="S7" s="323"/>
      <c r="T7" s="323"/>
      <c r="U7" s="178"/>
      <c r="W7" s="72"/>
      <c r="X7" s="142"/>
      <c r="Y7" s="142"/>
      <c r="Z7" s="142"/>
      <c r="AA7" s="142"/>
      <c r="AB7" s="142"/>
      <c r="AC7" s="129"/>
      <c r="AD7" s="167"/>
      <c r="AE7" s="167"/>
      <c r="AF7" s="167"/>
      <c r="AG7" s="167"/>
      <c r="AH7" s="167"/>
      <c r="AI7" s="167"/>
    </row>
    <row r="8" spans="2:35" ht="12.75" customHeight="1" x14ac:dyDescent="0.3">
      <c r="B8" s="324" t="s">
        <v>177</v>
      </c>
      <c r="C8" s="325"/>
      <c r="D8" s="291" t="s">
        <v>262</v>
      </c>
      <c r="E8" s="292"/>
      <c r="F8" s="292"/>
      <c r="G8" s="293"/>
      <c r="I8" s="150"/>
      <c r="J8" s="323"/>
      <c r="K8" s="323"/>
      <c r="L8" s="323"/>
      <c r="M8" s="323"/>
      <c r="N8" s="323"/>
      <c r="O8" s="323"/>
      <c r="P8" s="323"/>
      <c r="Q8" s="323"/>
      <c r="R8" s="323"/>
      <c r="S8" s="323"/>
      <c r="T8" s="323"/>
      <c r="U8" s="173"/>
      <c r="W8" s="142"/>
      <c r="X8" s="142"/>
      <c r="Y8" s="142"/>
      <c r="Z8" s="142"/>
      <c r="AA8" s="142"/>
      <c r="AB8" s="142"/>
      <c r="AC8" s="142"/>
      <c r="AD8" s="167"/>
      <c r="AE8" s="167"/>
      <c r="AF8" s="167"/>
      <c r="AG8" s="167"/>
      <c r="AH8" s="167"/>
      <c r="AI8" s="167"/>
    </row>
    <row r="9" spans="2:35" ht="12.75" customHeight="1" x14ac:dyDescent="0.25">
      <c r="B9" s="324" t="s">
        <v>182</v>
      </c>
      <c r="C9" s="325"/>
      <c r="D9" s="291" t="s">
        <v>263</v>
      </c>
      <c r="E9" s="292"/>
      <c r="F9" s="292"/>
      <c r="G9" s="293"/>
      <c r="I9" s="150"/>
      <c r="J9" s="323"/>
      <c r="K9" s="323"/>
      <c r="L9" s="323"/>
      <c r="M9" s="323"/>
      <c r="N9" s="323"/>
      <c r="O9" s="323"/>
      <c r="P9" s="323"/>
      <c r="Q9" s="323"/>
      <c r="R9" s="323"/>
      <c r="S9" s="323"/>
      <c r="T9" s="323"/>
      <c r="U9" s="179"/>
      <c r="W9" s="72"/>
      <c r="X9" s="142"/>
      <c r="Y9" s="142"/>
      <c r="Z9" s="142"/>
      <c r="AA9" s="142"/>
      <c r="AB9" s="142"/>
      <c r="AC9" s="72"/>
      <c r="AD9" s="72"/>
      <c r="AE9" s="66"/>
    </row>
    <row r="10" spans="2:35" ht="12.75" customHeight="1" x14ac:dyDescent="0.25">
      <c r="B10" s="324" t="s">
        <v>178</v>
      </c>
      <c r="C10" s="325"/>
      <c r="D10" s="291" t="s">
        <v>264</v>
      </c>
      <c r="E10" s="292"/>
      <c r="F10" s="292"/>
      <c r="G10" s="293"/>
      <c r="I10" s="150"/>
      <c r="J10" s="323"/>
      <c r="K10" s="323"/>
      <c r="L10" s="323"/>
      <c r="M10" s="323"/>
      <c r="N10" s="323"/>
      <c r="O10" s="323"/>
      <c r="P10" s="323"/>
      <c r="Q10" s="323"/>
      <c r="R10" s="323"/>
      <c r="S10" s="323"/>
      <c r="T10" s="323"/>
      <c r="U10" s="179"/>
      <c r="W10" s="142"/>
      <c r="X10" s="142"/>
      <c r="Y10" s="142"/>
      <c r="Z10" s="142"/>
      <c r="AA10" s="142"/>
      <c r="AB10" s="142"/>
      <c r="AC10" s="72"/>
      <c r="AD10" s="169"/>
      <c r="AE10" s="66"/>
    </row>
    <row r="11" spans="2:35" ht="15" customHeight="1" x14ac:dyDescent="0.25">
      <c r="B11" s="324" t="s">
        <v>179</v>
      </c>
      <c r="C11" s="325"/>
      <c r="D11" s="291" t="s">
        <v>259</v>
      </c>
      <c r="E11" s="292"/>
      <c r="F11" s="292"/>
      <c r="G11" s="293"/>
      <c r="I11" s="150"/>
      <c r="J11" s="323"/>
      <c r="K11" s="323"/>
      <c r="L11" s="323"/>
      <c r="M11" s="323"/>
      <c r="N11" s="323"/>
      <c r="O11" s="323"/>
      <c r="P11" s="323"/>
      <c r="Q11" s="323"/>
      <c r="R11" s="323"/>
      <c r="S11" s="323"/>
      <c r="T11" s="323"/>
      <c r="U11" s="179"/>
      <c r="W11" s="72"/>
      <c r="X11" s="175"/>
      <c r="Y11" s="142"/>
      <c r="Z11" s="142"/>
      <c r="AA11" s="142"/>
      <c r="AB11" s="142"/>
      <c r="AC11" s="72"/>
      <c r="AD11" s="72"/>
      <c r="AE11" s="66"/>
    </row>
    <row r="12" spans="2:35" ht="15" customHeight="1" x14ac:dyDescent="0.25">
      <c r="B12" s="324" t="s">
        <v>180</v>
      </c>
      <c r="C12" s="325"/>
      <c r="D12" s="291" t="s">
        <v>260</v>
      </c>
      <c r="E12" s="292"/>
      <c r="F12" s="292"/>
      <c r="G12" s="293"/>
      <c r="I12" s="150"/>
      <c r="J12" s="323"/>
      <c r="K12" s="323"/>
      <c r="L12" s="323"/>
      <c r="M12" s="323"/>
      <c r="N12" s="323"/>
      <c r="O12" s="323"/>
      <c r="P12" s="323"/>
      <c r="Q12" s="323"/>
      <c r="R12" s="323"/>
      <c r="S12" s="323"/>
      <c r="T12" s="323"/>
      <c r="U12" s="179"/>
      <c r="W12" s="142"/>
      <c r="X12" s="142"/>
      <c r="Y12" s="142"/>
      <c r="Z12" s="142"/>
      <c r="AA12" s="142"/>
      <c r="AB12" s="142"/>
      <c r="AC12" s="142"/>
      <c r="AD12" s="142"/>
      <c r="AE12" s="66"/>
    </row>
    <row r="13" spans="2:35" ht="15" customHeight="1" thickBot="1" x14ac:dyDescent="0.3">
      <c r="B13" s="341" t="s">
        <v>181</v>
      </c>
      <c r="C13" s="342"/>
      <c r="D13" s="338" t="s">
        <v>261</v>
      </c>
      <c r="E13" s="339"/>
      <c r="F13" s="339"/>
      <c r="G13" s="340"/>
      <c r="I13" s="150"/>
      <c r="J13" s="307" t="s">
        <v>272</v>
      </c>
      <c r="K13" s="307"/>
      <c r="L13" s="307"/>
      <c r="M13" s="307"/>
      <c r="N13" s="307"/>
      <c r="O13" s="307"/>
      <c r="P13" s="307"/>
      <c r="Q13" s="307"/>
      <c r="R13" s="307"/>
      <c r="S13" s="307"/>
      <c r="T13" s="307"/>
      <c r="U13" s="179"/>
      <c r="W13" s="142"/>
      <c r="X13" s="142"/>
      <c r="Y13" s="142"/>
      <c r="Z13" s="142"/>
      <c r="AA13" s="142"/>
      <c r="AB13" s="142"/>
      <c r="AC13" s="142"/>
      <c r="AD13" s="142"/>
      <c r="AE13" s="66"/>
    </row>
    <row r="14" spans="2:35" ht="15" customHeight="1" thickBot="1" x14ac:dyDescent="0.3">
      <c r="B14" s="154"/>
      <c r="C14" s="154"/>
      <c r="D14" s="154"/>
      <c r="E14" s="154"/>
      <c r="F14" s="154"/>
      <c r="G14" s="154"/>
      <c r="I14" s="150"/>
      <c r="J14" s="326" t="s">
        <v>270</v>
      </c>
      <c r="K14" s="326"/>
      <c r="L14" s="326"/>
      <c r="M14" s="326"/>
      <c r="N14" s="326"/>
      <c r="O14" s="326"/>
      <c r="P14" s="326"/>
      <c r="Q14" s="326"/>
      <c r="R14" s="326"/>
      <c r="S14" s="326"/>
      <c r="T14" s="326"/>
      <c r="U14" s="179"/>
      <c r="W14" s="154"/>
      <c r="X14" s="154"/>
      <c r="Y14" s="154"/>
      <c r="Z14" s="154"/>
      <c r="AA14" s="154"/>
      <c r="AB14" s="154"/>
      <c r="AC14" s="142"/>
      <c r="AD14" s="142"/>
      <c r="AE14" s="66"/>
    </row>
    <row r="15" spans="2:35" ht="15" customHeight="1" x14ac:dyDescent="0.25">
      <c r="B15" s="303" t="s">
        <v>163</v>
      </c>
      <c r="C15" s="304"/>
      <c r="D15" s="304"/>
      <c r="E15" s="304"/>
      <c r="F15" s="304"/>
      <c r="G15" s="305"/>
      <c r="I15" s="150"/>
      <c r="J15" s="326"/>
      <c r="K15" s="326"/>
      <c r="L15" s="326"/>
      <c r="M15" s="326"/>
      <c r="N15" s="326"/>
      <c r="O15" s="326"/>
      <c r="P15" s="326"/>
      <c r="Q15" s="326"/>
      <c r="R15" s="326"/>
      <c r="S15" s="326"/>
      <c r="T15" s="326"/>
      <c r="U15" s="179"/>
      <c r="W15" s="154"/>
      <c r="X15" s="154"/>
      <c r="Y15" s="154"/>
      <c r="Z15" s="154"/>
      <c r="AA15" s="154"/>
      <c r="AB15" s="154"/>
      <c r="AC15" s="154"/>
      <c r="AD15" s="142"/>
      <c r="AE15" s="66"/>
    </row>
    <row r="16" spans="2:35" ht="15" customHeight="1" thickBot="1" x14ac:dyDescent="0.3">
      <c r="B16" s="309" t="s">
        <v>171</v>
      </c>
      <c r="C16" s="310"/>
      <c r="D16" s="310"/>
      <c r="E16" s="310"/>
      <c r="F16" s="310"/>
      <c r="G16" s="311"/>
      <c r="I16" s="150"/>
      <c r="J16" s="326"/>
      <c r="K16" s="326"/>
      <c r="L16" s="326"/>
      <c r="M16" s="326"/>
      <c r="N16" s="326"/>
      <c r="O16" s="326"/>
      <c r="P16" s="326"/>
      <c r="Q16" s="326"/>
      <c r="R16" s="326"/>
      <c r="S16" s="326"/>
      <c r="T16" s="326"/>
      <c r="U16" s="173"/>
      <c r="W16" s="154"/>
      <c r="X16" s="154"/>
      <c r="Y16" s="154"/>
      <c r="Z16" s="154"/>
      <c r="AA16" s="154"/>
      <c r="AB16" s="154"/>
      <c r="AC16" s="154"/>
      <c r="AD16" s="142"/>
      <c r="AE16" s="66"/>
    </row>
    <row r="17" spans="2:36" ht="15" customHeight="1" thickBot="1" x14ac:dyDescent="0.3">
      <c r="B17" s="272"/>
      <c r="C17" s="272"/>
      <c r="D17" s="272"/>
      <c r="E17" s="272"/>
      <c r="F17" s="272"/>
      <c r="G17" s="272"/>
      <c r="I17" s="150"/>
      <c r="J17" s="326"/>
      <c r="K17" s="326"/>
      <c r="L17" s="326"/>
      <c r="M17" s="326"/>
      <c r="N17" s="326"/>
      <c r="O17" s="326"/>
      <c r="P17" s="326"/>
      <c r="Q17" s="326"/>
      <c r="R17" s="326"/>
      <c r="S17" s="326"/>
      <c r="T17" s="326"/>
      <c r="U17" s="179"/>
      <c r="W17" s="158"/>
      <c r="X17" s="158"/>
      <c r="Y17" s="158"/>
      <c r="Z17" s="158"/>
      <c r="AA17" s="158"/>
      <c r="AB17" s="158"/>
      <c r="AC17" s="166"/>
      <c r="AD17" s="142"/>
      <c r="AE17" s="66"/>
    </row>
    <row r="18" spans="2:36" ht="15" customHeight="1" x14ac:dyDescent="0.25">
      <c r="B18" s="303" t="s">
        <v>266</v>
      </c>
      <c r="C18" s="304"/>
      <c r="D18" s="304"/>
      <c r="E18" s="304"/>
      <c r="F18" s="304"/>
      <c r="G18" s="305"/>
      <c r="I18" s="150"/>
      <c r="J18" s="326"/>
      <c r="K18" s="326"/>
      <c r="L18" s="326"/>
      <c r="M18" s="326"/>
      <c r="N18" s="326"/>
      <c r="O18" s="326"/>
      <c r="P18" s="326"/>
      <c r="Q18" s="326"/>
      <c r="R18" s="326"/>
      <c r="S18" s="326"/>
      <c r="T18" s="326"/>
      <c r="U18" s="179"/>
      <c r="W18" s="154"/>
      <c r="X18" s="154"/>
      <c r="Y18" s="154"/>
      <c r="Z18" s="154"/>
      <c r="AA18" s="154"/>
      <c r="AB18" s="154"/>
      <c r="AC18" s="154"/>
      <c r="AD18" s="142"/>
      <c r="AE18" s="66"/>
    </row>
    <row r="19" spans="2:36" x14ac:dyDescent="0.25">
      <c r="B19" s="306" t="s">
        <v>267</v>
      </c>
      <c r="C19" s="307"/>
      <c r="D19" s="307"/>
      <c r="E19" s="307"/>
      <c r="F19" s="307"/>
      <c r="G19" s="308"/>
      <c r="I19" s="150"/>
      <c r="J19" s="326"/>
      <c r="K19" s="326"/>
      <c r="L19" s="326"/>
      <c r="M19" s="326"/>
      <c r="N19" s="326"/>
      <c r="O19" s="326"/>
      <c r="P19" s="326"/>
      <c r="Q19" s="326"/>
      <c r="R19" s="326"/>
      <c r="S19" s="326"/>
      <c r="T19" s="326"/>
      <c r="U19" s="179"/>
      <c r="W19" s="154"/>
      <c r="X19" s="154"/>
      <c r="Y19" s="154"/>
      <c r="Z19" s="154"/>
      <c r="AA19" s="154"/>
      <c r="AB19" s="154"/>
      <c r="AC19" s="154"/>
      <c r="AD19" s="142"/>
      <c r="AE19" s="66"/>
    </row>
    <row r="20" spans="2:36" ht="15" customHeight="1" thickBot="1" x14ac:dyDescent="0.3">
      <c r="B20" s="309" t="s">
        <v>268</v>
      </c>
      <c r="C20" s="310"/>
      <c r="D20" s="310"/>
      <c r="E20" s="310"/>
      <c r="F20" s="310"/>
      <c r="G20" s="311"/>
      <c r="I20" s="150"/>
      <c r="J20" s="307" t="s">
        <v>201</v>
      </c>
      <c r="K20" s="307"/>
      <c r="L20" s="307"/>
      <c r="M20" s="307"/>
      <c r="N20" s="307"/>
      <c r="O20" s="307"/>
      <c r="P20" s="307"/>
      <c r="Q20" s="307"/>
      <c r="R20" s="307"/>
      <c r="S20" s="307"/>
      <c r="T20" s="307"/>
      <c r="U20" s="179"/>
      <c r="AC20" s="154"/>
      <c r="AD20" s="142"/>
      <c r="AE20" s="66"/>
    </row>
    <row r="21" spans="2:36" ht="15" customHeight="1" thickBot="1" x14ac:dyDescent="0.3">
      <c r="B21" s="252"/>
      <c r="C21" s="166"/>
      <c r="D21" s="166"/>
      <c r="E21" s="166"/>
      <c r="F21" s="166"/>
      <c r="G21" s="166"/>
      <c r="I21" s="150"/>
      <c r="J21" s="322" t="s">
        <v>202</v>
      </c>
      <c r="K21" s="322"/>
      <c r="L21" s="322"/>
      <c r="M21" s="322"/>
      <c r="N21" s="322"/>
      <c r="O21" s="322"/>
      <c r="P21" s="322"/>
      <c r="Q21" s="322"/>
      <c r="R21" s="322"/>
      <c r="S21" s="322"/>
      <c r="T21" s="322"/>
      <c r="U21" s="179"/>
      <c r="W21" s="222"/>
      <c r="X21" s="222"/>
      <c r="Y21" s="222"/>
      <c r="Z21" s="222"/>
      <c r="AA21" s="222"/>
      <c r="AB21" s="222"/>
      <c r="AC21" s="72"/>
      <c r="AD21" s="72"/>
      <c r="AE21" s="66"/>
    </row>
    <row r="22" spans="2:36" ht="24.9" customHeight="1" thickBot="1" x14ac:dyDescent="0.3">
      <c r="B22" s="300" t="s">
        <v>157</v>
      </c>
      <c r="C22" s="301"/>
      <c r="D22" s="301"/>
      <c r="E22" s="301"/>
      <c r="F22" s="301"/>
      <c r="G22" s="302"/>
      <c r="I22" s="150"/>
      <c r="J22" s="322"/>
      <c r="K22" s="322"/>
      <c r="L22" s="322"/>
      <c r="M22" s="322"/>
      <c r="N22" s="322"/>
      <c r="O22" s="322"/>
      <c r="P22" s="322"/>
      <c r="Q22" s="322"/>
      <c r="R22" s="322"/>
      <c r="S22" s="322"/>
      <c r="T22" s="322"/>
      <c r="U22" s="173"/>
      <c r="W22" s="222"/>
      <c r="X22" s="222"/>
      <c r="Y22" s="222"/>
      <c r="Z22" s="222"/>
      <c r="AA22" s="222"/>
      <c r="AB22" s="222"/>
      <c r="AC22" s="142"/>
      <c r="AD22" s="142"/>
      <c r="AE22" s="66"/>
    </row>
    <row r="23" spans="2:36" ht="15" customHeight="1" thickBot="1" x14ac:dyDescent="0.3">
      <c r="B23" s="139"/>
      <c r="C23" s="312" t="s">
        <v>164</v>
      </c>
      <c r="D23" s="313"/>
      <c r="E23" s="313"/>
      <c r="F23" s="313"/>
      <c r="G23" s="314"/>
      <c r="I23" s="151"/>
      <c r="J23" s="327" t="s">
        <v>271</v>
      </c>
      <c r="K23" s="327"/>
      <c r="L23" s="327"/>
      <c r="M23" s="327"/>
      <c r="N23" s="327"/>
      <c r="O23" s="327"/>
      <c r="P23" s="327"/>
      <c r="Q23" s="327"/>
      <c r="R23" s="327"/>
      <c r="S23" s="327"/>
      <c r="T23" s="327"/>
      <c r="U23" s="174"/>
      <c r="W23" s="222"/>
      <c r="X23" s="222"/>
      <c r="Y23" s="222"/>
      <c r="Z23" s="222"/>
      <c r="AA23" s="222"/>
      <c r="AB23" s="222"/>
      <c r="AC23" s="144"/>
      <c r="AD23" s="144"/>
      <c r="AE23" s="66"/>
    </row>
    <row r="24" spans="2:36" ht="15" customHeight="1" thickBot="1" x14ac:dyDescent="0.3">
      <c r="B24" s="288"/>
      <c r="C24" s="289"/>
      <c r="D24" s="289"/>
      <c r="E24" s="289"/>
      <c r="F24" s="289"/>
      <c r="G24" s="290"/>
      <c r="I24" s="151"/>
      <c r="J24" s="327"/>
      <c r="K24" s="327"/>
      <c r="L24" s="327"/>
      <c r="M24" s="327"/>
      <c r="N24" s="327"/>
      <c r="O24" s="327"/>
      <c r="P24" s="327"/>
      <c r="Q24" s="327"/>
      <c r="R24" s="327"/>
      <c r="S24" s="327"/>
      <c r="T24" s="327"/>
      <c r="U24" s="174"/>
      <c r="W24" s="222"/>
      <c r="X24" s="222"/>
      <c r="Y24" s="222"/>
      <c r="Z24" s="222"/>
      <c r="AA24" s="222"/>
      <c r="AB24" s="222"/>
      <c r="AC24" s="144"/>
      <c r="AD24" s="144"/>
      <c r="AE24" s="66"/>
    </row>
    <row r="25" spans="2:36" ht="15" customHeight="1" thickBot="1" x14ac:dyDescent="0.3">
      <c r="B25" s="140"/>
      <c r="C25" s="297" t="s">
        <v>119</v>
      </c>
      <c r="D25" s="298"/>
      <c r="E25" s="298"/>
      <c r="F25" s="298"/>
      <c r="G25" s="299"/>
      <c r="I25" s="150"/>
      <c r="J25" s="327"/>
      <c r="K25" s="327"/>
      <c r="L25" s="327"/>
      <c r="M25" s="327"/>
      <c r="N25" s="327"/>
      <c r="O25" s="327"/>
      <c r="P25" s="327"/>
      <c r="Q25" s="327"/>
      <c r="R25" s="327"/>
      <c r="S25" s="327"/>
      <c r="T25" s="327"/>
      <c r="U25" s="179"/>
      <c r="W25" s="222"/>
      <c r="X25" s="222"/>
      <c r="Y25" s="222"/>
      <c r="Z25" s="222"/>
      <c r="AA25" s="222"/>
      <c r="AB25" s="222"/>
      <c r="AC25" s="144"/>
      <c r="AD25" s="144"/>
      <c r="AE25" s="66"/>
    </row>
    <row r="26" spans="2:36" ht="15" customHeight="1" thickBot="1" x14ac:dyDescent="0.3">
      <c r="B26" s="288"/>
      <c r="C26" s="289"/>
      <c r="D26" s="289"/>
      <c r="E26" s="289"/>
      <c r="F26" s="289"/>
      <c r="G26" s="290"/>
      <c r="I26" s="150"/>
      <c r="J26" s="327"/>
      <c r="K26" s="327"/>
      <c r="L26" s="327"/>
      <c r="M26" s="327"/>
      <c r="N26" s="327"/>
      <c r="O26" s="327"/>
      <c r="P26" s="327"/>
      <c r="Q26" s="327"/>
      <c r="R26" s="327"/>
      <c r="S26" s="327"/>
      <c r="T26" s="327"/>
      <c r="U26" s="179"/>
      <c r="W26" s="222"/>
      <c r="X26" s="222"/>
      <c r="Y26" s="222"/>
      <c r="Z26" s="222"/>
      <c r="AA26" s="222"/>
      <c r="AB26" s="222"/>
      <c r="AC26" s="144"/>
      <c r="AD26" s="144"/>
      <c r="AE26" s="66"/>
    </row>
    <row r="27" spans="2:36" ht="15" customHeight="1" thickBot="1" x14ac:dyDescent="0.3">
      <c r="B27" s="141"/>
      <c r="C27" s="297" t="s">
        <v>120</v>
      </c>
      <c r="D27" s="298"/>
      <c r="E27" s="298"/>
      <c r="F27" s="298"/>
      <c r="G27" s="299"/>
      <c r="I27" s="150"/>
      <c r="J27" s="327"/>
      <c r="K27" s="327"/>
      <c r="L27" s="327"/>
      <c r="M27" s="327"/>
      <c r="N27" s="327"/>
      <c r="O27" s="327"/>
      <c r="P27" s="327"/>
      <c r="Q27" s="327"/>
      <c r="R27" s="327"/>
      <c r="S27" s="327"/>
      <c r="T27" s="327"/>
      <c r="U27" s="179"/>
      <c r="W27" s="222"/>
      <c r="X27" s="222"/>
      <c r="Y27" s="222"/>
      <c r="Z27" s="222"/>
      <c r="AA27" s="222"/>
      <c r="AB27" s="222"/>
      <c r="AC27" s="154"/>
      <c r="AD27" s="144"/>
      <c r="AE27" s="66"/>
    </row>
    <row r="28" spans="2:36" ht="15" customHeight="1" thickBot="1" x14ac:dyDescent="0.3">
      <c r="B28" s="288"/>
      <c r="C28" s="289"/>
      <c r="D28" s="289"/>
      <c r="E28" s="289"/>
      <c r="F28" s="289"/>
      <c r="G28" s="290"/>
      <c r="I28" s="150"/>
      <c r="J28" s="327"/>
      <c r="K28" s="327"/>
      <c r="L28" s="327"/>
      <c r="M28" s="327"/>
      <c r="N28" s="327"/>
      <c r="O28" s="327"/>
      <c r="P28" s="327"/>
      <c r="Q28" s="327"/>
      <c r="R28" s="327"/>
      <c r="S28" s="327"/>
      <c r="T28" s="327"/>
      <c r="U28" s="173"/>
      <c r="W28" s="222"/>
      <c r="X28" s="222"/>
      <c r="Y28" s="222"/>
      <c r="Z28" s="222"/>
      <c r="AA28" s="222"/>
      <c r="AB28" s="222"/>
      <c r="AC28" s="158"/>
      <c r="AD28" s="66"/>
      <c r="AE28" s="66"/>
      <c r="AF28" s="66"/>
      <c r="AG28" s="66"/>
      <c r="AH28" s="66"/>
    </row>
    <row r="29" spans="2:36" ht="15" customHeight="1" thickBot="1" x14ac:dyDescent="0.3">
      <c r="B29" s="148"/>
      <c r="C29" s="315" t="s">
        <v>130</v>
      </c>
      <c r="D29" s="315"/>
      <c r="E29" s="315"/>
      <c r="F29" s="315"/>
      <c r="G29" s="316"/>
      <c r="I29" s="150"/>
      <c r="J29" s="327"/>
      <c r="K29" s="327"/>
      <c r="L29" s="327"/>
      <c r="M29" s="327"/>
      <c r="N29" s="327"/>
      <c r="O29" s="327"/>
      <c r="P29" s="327"/>
      <c r="Q29" s="327"/>
      <c r="R29" s="327"/>
      <c r="S29" s="327"/>
      <c r="T29" s="327"/>
      <c r="U29" s="179"/>
      <c r="W29" s="66"/>
      <c r="X29" s="129"/>
      <c r="Y29" s="129"/>
      <c r="Z29" s="129"/>
      <c r="AA29" s="129"/>
      <c r="AB29" s="129"/>
      <c r="AC29" s="130"/>
      <c r="AD29" s="66"/>
      <c r="AE29" s="66"/>
      <c r="AF29" s="66"/>
      <c r="AG29" s="66"/>
      <c r="AH29" s="66"/>
    </row>
    <row r="30" spans="2:36" ht="15" customHeight="1" thickBot="1" x14ac:dyDescent="0.3">
      <c r="B30" s="288"/>
      <c r="C30" s="317"/>
      <c r="D30" s="317"/>
      <c r="E30" s="317"/>
      <c r="F30" s="317"/>
      <c r="G30" s="318"/>
      <c r="I30" s="150"/>
      <c r="J30" s="327"/>
      <c r="K30" s="327"/>
      <c r="L30" s="327"/>
      <c r="M30" s="327"/>
      <c r="N30" s="327"/>
      <c r="O30" s="327"/>
      <c r="P30" s="327"/>
      <c r="Q30" s="327"/>
      <c r="R30" s="327"/>
      <c r="S30" s="327"/>
      <c r="T30" s="327"/>
      <c r="U30" s="179"/>
      <c r="W30" s="223"/>
      <c r="X30" s="223"/>
      <c r="Y30" s="223"/>
      <c r="Z30" s="223"/>
      <c r="AA30" s="223"/>
      <c r="AB30" s="223"/>
      <c r="AC30" s="129"/>
      <c r="AD30" s="66"/>
      <c r="AE30" s="66"/>
      <c r="AF30" s="66"/>
      <c r="AG30" s="66"/>
      <c r="AH30" s="66"/>
      <c r="AI30" s="66"/>
      <c r="AJ30" s="66"/>
    </row>
    <row r="31" spans="2:36" ht="15" customHeight="1" thickBot="1" x14ac:dyDescent="0.3">
      <c r="B31" s="149"/>
      <c r="C31" s="286" t="s">
        <v>131</v>
      </c>
      <c r="D31" s="286"/>
      <c r="E31" s="286"/>
      <c r="F31" s="286"/>
      <c r="G31" s="287"/>
      <c r="I31" s="150"/>
      <c r="J31" s="327"/>
      <c r="K31" s="327"/>
      <c r="L31" s="327"/>
      <c r="M31" s="327"/>
      <c r="N31" s="327"/>
      <c r="O31" s="327"/>
      <c r="P31" s="327"/>
      <c r="Q31" s="327"/>
      <c r="R31" s="327"/>
      <c r="S31" s="327"/>
      <c r="T31" s="327"/>
      <c r="U31" s="179"/>
      <c r="W31" s="223"/>
      <c r="Y31" s="223"/>
      <c r="Z31" s="223"/>
      <c r="AA31" s="223"/>
      <c r="AB31" s="223"/>
      <c r="AC31" s="142"/>
      <c r="AD31" s="66"/>
      <c r="AE31" s="66"/>
      <c r="AF31" s="66"/>
      <c r="AG31" s="66"/>
      <c r="AH31" s="66"/>
      <c r="AI31" s="66"/>
      <c r="AJ31" s="66"/>
    </row>
    <row r="32" spans="2:36" ht="15" customHeight="1" thickBot="1" x14ac:dyDescent="0.3">
      <c r="I32" s="150"/>
      <c r="J32" s="327"/>
      <c r="K32" s="327"/>
      <c r="L32" s="327"/>
      <c r="M32" s="327"/>
      <c r="N32" s="327"/>
      <c r="O32" s="327"/>
      <c r="P32" s="327"/>
      <c r="Q32" s="327"/>
      <c r="R32" s="327"/>
      <c r="S32" s="327"/>
      <c r="T32" s="327"/>
      <c r="U32" s="173"/>
      <c r="W32" s="223"/>
      <c r="X32" s="223"/>
      <c r="Y32" s="223"/>
      <c r="Z32" s="223"/>
      <c r="AA32" s="223"/>
      <c r="AB32" s="223"/>
      <c r="AC32" s="72"/>
      <c r="AD32" s="129"/>
      <c r="AE32" s="129"/>
      <c r="AF32" s="129"/>
      <c r="AG32" s="129"/>
      <c r="AH32" s="129"/>
      <c r="AI32" s="129"/>
      <c r="AJ32" s="66"/>
    </row>
    <row r="33" spans="2:36" ht="15" customHeight="1" x14ac:dyDescent="0.25">
      <c r="B33" s="303" t="s">
        <v>200</v>
      </c>
      <c r="C33" s="304"/>
      <c r="D33" s="304"/>
      <c r="E33" s="304"/>
      <c r="F33" s="304"/>
      <c r="G33" s="305"/>
      <c r="I33" s="151"/>
      <c r="J33" s="327"/>
      <c r="K33" s="327"/>
      <c r="L33" s="327"/>
      <c r="M33" s="327"/>
      <c r="N33" s="327"/>
      <c r="O33" s="327"/>
      <c r="P33" s="327"/>
      <c r="Q33" s="327"/>
      <c r="R33" s="327"/>
      <c r="S33" s="327"/>
      <c r="T33" s="327"/>
      <c r="U33" s="179"/>
      <c r="W33" s="223"/>
      <c r="X33" s="223"/>
      <c r="Y33" s="223"/>
      <c r="Z33" s="223"/>
      <c r="AA33" s="223"/>
      <c r="AB33" s="223"/>
      <c r="AC33" s="72"/>
      <c r="AD33" s="142"/>
      <c r="AE33" s="142"/>
      <c r="AF33" s="142"/>
      <c r="AG33" s="142"/>
      <c r="AH33" s="142"/>
      <c r="AI33" s="142"/>
      <c r="AJ33" s="66"/>
    </row>
    <row r="34" spans="2:36" ht="15" customHeight="1" x14ac:dyDescent="0.25">
      <c r="B34" s="319"/>
      <c r="C34" s="320"/>
      <c r="D34" s="320"/>
      <c r="E34" s="320"/>
      <c r="F34" s="320"/>
      <c r="G34" s="321"/>
      <c r="I34" s="182"/>
      <c r="J34" s="327"/>
      <c r="K34" s="327"/>
      <c r="L34" s="327"/>
      <c r="M34" s="327"/>
      <c r="N34" s="327"/>
      <c r="O34" s="327"/>
      <c r="P34" s="327"/>
      <c r="Q34" s="327"/>
      <c r="R34" s="327"/>
      <c r="S34" s="327"/>
      <c r="T34" s="327"/>
      <c r="U34" s="179"/>
      <c r="W34" s="223"/>
      <c r="X34" s="223"/>
      <c r="Y34" s="223"/>
      <c r="Z34" s="223"/>
      <c r="AA34" s="223"/>
      <c r="AB34" s="223"/>
      <c r="AC34" s="142"/>
      <c r="AD34" s="72"/>
      <c r="AE34" s="72"/>
      <c r="AF34" s="72"/>
      <c r="AG34" s="72"/>
      <c r="AH34" s="72"/>
      <c r="AI34" s="72"/>
      <c r="AJ34" s="66"/>
    </row>
    <row r="35" spans="2:36" ht="15" customHeight="1" x14ac:dyDescent="0.25">
      <c r="B35" s="319"/>
      <c r="C35" s="320"/>
      <c r="D35" s="320"/>
      <c r="E35" s="320"/>
      <c r="F35" s="320"/>
      <c r="G35" s="321"/>
      <c r="I35" s="180"/>
      <c r="J35" s="327"/>
      <c r="K35" s="327"/>
      <c r="L35" s="327"/>
      <c r="M35" s="327"/>
      <c r="N35" s="327"/>
      <c r="O35" s="327"/>
      <c r="P35" s="327"/>
      <c r="Q35" s="327"/>
      <c r="R35" s="327"/>
      <c r="S35" s="327"/>
      <c r="T35" s="327"/>
      <c r="U35" s="179"/>
      <c r="W35" s="223"/>
      <c r="X35" s="223"/>
      <c r="Y35" s="223"/>
      <c r="Z35" s="223"/>
      <c r="AA35" s="223"/>
      <c r="AB35" s="223"/>
      <c r="AC35" s="142"/>
      <c r="AD35" s="72"/>
      <c r="AE35" s="72"/>
      <c r="AF35" s="72"/>
      <c r="AG35" s="72"/>
      <c r="AH35" s="72"/>
      <c r="AI35" s="72"/>
      <c r="AJ35" s="66"/>
    </row>
    <row r="36" spans="2:36" ht="15" customHeight="1" thickBot="1" x14ac:dyDescent="0.3">
      <c r="B36" s="319"/>
      <c r="C36" s="320"/>
      <c r="D36" s="320"/>
      <c r="E36" s="320"/>
      <c r="F36" s="320"/>
      <c r="G36" s="321"/>
      <c r="I36" s="150"/>
      <c r="J36" s="327"/>
      <c r="K36" s="327"/>
      <c r="L36" s="327"/>
      <c r="M36" s="327"/>
      <c r="N36" s="327"/>
      <c r="O36" s="327"/>
      <c r="P36" s="327"/>
      <c r="Q36" s="327"/>
      <c r="R36" s="327"/>
      <c r="S36" s="327"/>
      <c r="T36" s="327"/>
      <c r="U36" s="179"/>
      <c r="W36" s="168"/>
      <c r="X36" s="168"/>
      <c r="Y36" s="168"/>
      <c r="Z36" s="168"/>
      <c r="AA36" s="168"/>
      <c r="AB36" s="168"/>
      <c r="AC36" s="142"/>
      <c r="AD36" s="72"/>
      <c r="AE36" s="142"/>
      <c r="AF36" s="142"/>
      <c r="AG36" s="142"/>
      <c r="AH36" s="142"/>
      <c r="AI36" s="142"/>
      <c r="AJ36" s="66"/>
    </row>
    <row r="37" spans="2:36" ht="15" customHeight="1" x14ac:dyDescent="0.25">
      <c r="B37" s="284"/>
      <c r="C37" s="284"/>
      <c r="D37" s="284"/>
      <c r="E37" s="284"/>
      <c r="F37" s="284"/>
      <c r="G37" s="284"/>
      <c r="I37" s="150"/>
      <c r="J37" s="327"/>
      <c r="K37" s="327"/>
      <c r="L37" s="327"/>
      <c r="M37" s="327"/>
      <c r="N37" s="327"/>
      <c r="O37" s="327"/>
      <c r="P37" s="327"/>
      <c r="Q37" s="327"/>
      <c r="R37" s="327"/>
      <c r="S37" s="327"/>
      <c r="T37" s="327"/>
      <c r="U37" s="179"/>
      <c r="W37" s="66"/>
      <c r="X37" s="142"/>
      <c r="Y37" s="142"/>
      <c r="Z37" s="142"/>
      <c r="AA37" s="142"/>
      <c r="AB37" s="142"/>
      <c r="AC37" s="142"/>
      <c r="AD37" s="142"/>
      <c r="AE37" s="142"/>
      <c r="AF37" s="142"/>
      <c r="AG37" s="142"/>
      <c r="AH37" s="142"/>
      <c r="AI37" s="142"/>
      <c r="AJ37" s="66"/>
    </row>
    <row r="38" spans="2:36" ht="15" customHeight="1" x14ac:dyDescent="0.25">
      <c r="B38" s="221"/>
      <c r="C38" s="221"/>
      <c r="D38" s="221"/>
      <c r="E38" s="221"/>
      <c r="F38" s="221"/>
      <c r="G38" s="221"/>
      <c r="I38" s="150"/>
      <c r="J38" s="327"/>
      <c r="K38" s="327"/>
      <c r="L38" s="327"/>
      <c r="M38" s="327"/>
      <c r="N38" s="327"/>
      <c r="O38" s="327"/>
      <c r="P38" s="327"/>
      <c r="Q38" s="327"/>
      <c r="R38" s="327"/>
      <c r="S38" s="327"/>
      <c r="T38" s="327"/>
      <c r="U38" s="179"/>
      <c r="W38" s="66"/>
      <c r="X38" s="142"/>
      <c r="Y38" s="142"/>
      <c r="Z38" s="142"/>
      <c r="AA38" s="142"/>
      <c r="AB38" s="142"/>
      <c r="AC38" s="142"/>
      <c r="AD38" s="142"/>
      <c r="AE38" s="142"/>
      <c r="AF38" s="142"/>
      <c r="AG38" s="142"/>
      <c r="AH38" s="142"/>
      <c r="AI38" s="142"/>
      <c r="AJ38" s="66"/>
    </row>
    <row r="39" spans="2:36" ht="15" customHeight="1" x14ac:dyDescent="0.25">
      <c r="B39" s="221"/>
      <c r="C39" s="221"/>
      <c r="D39" s="221"/>
      <c r="E39" s="221"/>
      <c r="F39" s="221"/>
      <c r="G39" s="221"/>
      <c r="I39" s="150"/>
      <c r="J39" s="327"/>
      <c r="K39" s="327"/>
      <c r="L39" s="327"/>
      <c r="M39" s="327"/>
      <c r="N39" s="327"/>
      <c r="O39" s="327"/>
      <c r="P39" s="327"/>
      <c r="Q39" s="327"/>
      <c r="R39" s="327"/>
      <c r="S39" s="327"/>
      <c r="T39" s="327"/>
      <c r="U39" s="179"/>
      <c r="W39" s="66"/>
      <c r="X39" s="72"/>
      <c r="Y39" s="142"/>
      <c r="Z39" s="142"/>
      <c r="AA39" s="142"/>
      <c r="AB39" s="142"/>
      <c r="AC39" s="142"/>
      <c r="AD39" s="72"/>
      <c r="AE39" s="142"/>
      <c r="AF39" s="142"/>
      <c r="AG39" s="142"/>
      <c r="AH39" s="142"/>
      <c r="AI39" s="142"/>
      <c r="AJ39" s="66"/>
    </row>
    <row r="40" spans="2:36" ht="15" customHeight="1" x14ac:dyDescent="0.25">
      <c r="I40" s="150"/>
      <c r="J40" s="327"/>
      <c r="K40" s="327"/>
      <c r="L40" s="327"/>
      <c r="M40" s="327"/>
      <c r="N40" s="327"/>
      <c r="O40" s="327"/>
      <c r="P40" s="327"/>
      <c r="Q40" s="327"/>
      <c r="R40" s="327"/>
      <c r="S40" s="327"/>
      <c r="T40" s="327"/>
      <c r="U40" s="173"/>
      <c r="W40" s="66"/>
      <c r="X40" s="72"/>
      <c r="Y40" s="142"/>
      <c r="Z40" s="142"/>
      <c r="AA40" s="142"/>
      <c r="AB40" s="142"/>
      <c r="AC40" s="142"/>
      <c r="AD40" s="142"/>
      <c r="AE40" s="142"/>
      <c r="AF40" s="142"/>
      <c r="AG40" s="142"/>
      <c r="AH40" s="142"/>
      <c r="AI40" s="142"/>
      <c r="AJ40" s="66"/>
    </row>
    <row r="41" spans="2:36" ht="15" customHeight="1" x14ac:dyDescent="0.25">
      <c r="I41" s="180"/>
      <c r="J41" s="327"/>
      <c r="K41" s="327"/>
      <c r="L41" s="327"/>
      <c r="M41" s="327"/>
      <c r="N41" s="327"/>
      <c r="O41" s="327"/>
      <c r="P41" s="327"/>
      <c r="Q41" s="327"/>
      <c r="R41" s="327"/>
      <c r="S41" s="327"/>
      <c r="T41" s="327"/>
      <c r="U41" s="179"/>
      <c r="W41" s="66"/>
      <c r="X41" s="72"/>
      <c r="Y41" s="72"/>
      <c r="Z41" s="72"/>
      <c r="AA41" s="72"/>
      <c r="AB41" s="72"/>
      <c r="AC41" s="142"/>
      <c r="AD41" s="72"/>
      <c r="AE41" s="142"/>
      <c r="AF41" s="142"/>
      <c r="AG41" s="142"/>
      <c r="AH41" s="142"/>
      <c r="AI41" s="142"/>
      <c r="AJ41" s="66"/>
    </row>
    <row r="42" spans="2:36" ht="15" customHeight="1" x14ac:dyDescent="0.25">
      <c r="I42" s="180"/>
      <c r="J42" s="327"/>
      <c r="K42" s="327"/>
      <c r="L42" s="327"/>
      <c r="M42" s="327"/>
      <c r="N42" s="327"/>
      <c r="O42" s="327"/>
      <c r="P42" s="327"/>
      <c r="Q42" s="327"/>
      <c r="R42" s="327"/>
      <c r="S42" s="327"/>
      <c r="T42" s="327"/>
      <c r="U42" s="179"/>
      <c r="W42" s="66"/>
      <c r="X42" s="142"/>
      <c r="Y42" s="142"/>
      <c r="Z42" s="142"/>
      <c r="AA42" s="142"/>
      <c r="AB42" s="142"/>
      <c r="AC42" s="72"/>
      <c r="AD42" s="72"/>
      <c r="AE42" s="142"/>
      <c r="AF42" s="142"/>
      <c r="AG42" s="142"/>
      <c r="AH42" s="142"/>
      <c r="AI42" s="142"/>
      <c r="AJ42" s="66"/>
    </row>
    <row r="43" spans="2:36" ht="15" customHeight="1" x14ac:dyDescent="0.25">
      <c r="I43" s="153"/>
      <c r="J43" s="327"/>
      <c r="K43" s="327"/>
      <c r="L43" s="327"/>
      <c r="M43" s="327"/>
      <c r="N43" s="327"/>
      <c r="O43" s="327"/>
      <c r="P43" s="327"/>
      <c r="Q43" s="327"/>
      <c r="R43" s="327"/>
      <c r="S43" s="327"/>
      <c r="T43" s="327"/>
      <c r="U43" s="179"/>
      <c r="W43" s="66"/>
      <c r="X43" s="144"/>
      <c r="Y43" s="144"/>
      <c r="Z43" s="144"/>
      <c r="AA43" s="144"/>
      <c r="AB43" s="144"/>
      <c r="AC43" s="142"/>
      <c r="AD43" s="142"/>
      <c r="AE43" s="142"/>
      <c r="AF43" s="142"/>
      <c r="AG43" s="142"/>
      <c r="AH43" s="142"/>
      <c r="AI43" s="142"/>
      <c r="AJ43" s="66"/>
    </row>
    <row r="44" spans="2:36" ht="15" customHeight="1" x14ac:dyDescent="0.25">
      <c r="I44" s="181"/>
      <c r="J44" s="327"/>
      <c r="K44" s="327"/>
      <c r="L44" s="327"/>
      <c r="M44" s="327"/>
      <c r="N44" s="327"/>
      <c r="O44" s="327"/>
      <c r="P44" s="327"/>
      <c r="Q44" s="327"/>
      <c r="R44" s="327"/>
      <c r="S44" s="327"/>
      <c r="T44" s="327"/>
      <c r="U44" s="176"/>
      <c r="W44" s="66"/>
      <c r="X44" s="144"/>
      <c r="Y44" s="144"/>
      <c r="Z44" s="144"/>
      <c r="AA44" s="144"/>
      <c r="AB44" s="144"/>
      <c r="AC44" s="142"/>
      <c r="AD44" s="142"/>
      <c r="AE44" s="142"/>
      <c r="AF44" s="142"/>
      <c r="AG44" s="142"/>
      <c r="AH44" s="142"/>
      <c r="AI44" s="142"/>
      <c r="AJ44" s="66"/>
    </row>
    <row r="45" spans="2:36" ht="15" customHeight="1" x14ac:dyDescent="0.25">
      <c r="I45" s="181"/>
      <c r="J45" s="327"/>
      <c r="K45" s="327"/>
      <c r="L45" s="327"/>
      <c r="M45" s="327"/>
      <c r="N45" s="327"/>
      <c r="O45" s="327"/>
      <c r="P45" s="327"/>
      <c r="Q45" s="327"/>
      <c r="R45" s="327"/>
      <c r="S45" s="327"/>
      <c r="T45" s="327"/>
      <c r="U45" s="176"/>
      <c r="W45" s="66"/>
      <c r="X45" s="144"/>
      <c r="Y45" s="144"/>
      <c r="Z45" s="144"/>
      <c r="AA45" s="144"/>
      <c r="AB45" s="144"/>
      <c r="AC45" s="142"/>
      <c r="AD45" s="142"/>
      <c r="AE45" s="142"/>
      <c r="AF45" s="142"/>
      <c r="AG45" s="142"/>
      <c r="AH45" s="142"/>
      <c r="AI45" s="142"/>
      <c r="AJ45" s="66"/>
    </row>
    <row r="46" spans="2:36" ht="15" customHeight="1" x14ac:dyDescent="0.25">
      <c r="I46" s="181"/>
      <c r="J46" s="327"/>
      <c r="K46" s="327"/>
      <c r="L46" s="327"/>
      <c r="M46" s="327"/>
      <c r="N46" s="327"/>
      <c r="O46" s="327"/>
      <c r="P46" s="327"/>
      <c r="Q46" s="327"/>
      <c r="R46" s="327"/>
      <c r="S46" s="327"/>
      <c r="T46" s="327"/>
      <c r="U46" s="176"/>
      <c r="W46" s="66"/>
      <c r="X46" s="144"/>
      <c r="Y46" s="144"/>
      <c r="Z46" s="144"/>
      <c r="AA46" s="144"/>
      <c r="AB46" s="144"/>
      <c r="AC46" s="142"/>
      <c r="AD46" s="142"/>
      <c r="AE46" s="142"/>
      <c r="AF46" s="142"/>
      <c r="AG46" s="142"/>
      <c r="AH46" s="142"/>
      <c r="AI46" s="142"/>
      <c r="AJ46" s="66"/>
    </row>
    <row r="47" spans="2:36" ht="15" customHeight="1" x14ac:dyDescent="0.25">
      <c r="I47" s="181"/>
      <c r="J47" s="327"/>
      <c r="K47" s="327"/>
      <c r="L47" s="327"/>
      <c r="M47" s="327"/>
      <c r="N47" s="327"/>
      <c r="O47" s="327"/>
      <c r="P47" s="327"/>
      <c r="Q47" s="327"/>
      <c r="R47" s="327"/>
      <c r="S47" s="327"/>
      <c r="T47" s="327"/>
      <c r="U47" s="176"/>
      <c r="W47" s="66"/>
      <c r="X47" s="144"/>
      <c r="Y47" s="144"/>
      <c r="Z47" s="144"/>
      <c r="AA47" s="144"/>
      <c r="AB47" s="144"/>
      <c r="AC47" s="142"/>
      <c r="AD47" s="142"/>
      <c r="AE47" s="142"/>
      <c r="AF47" s="142"/>
      <c r="AG47" s="142"/>
      <c r="AH47" s="142"/>
      <c r="AI47" s="142"/>
      <c r="AJ47" s="66"/>
    </row>
    <row r="48" spans="2:36" ht="15" customHeight="1" x14ac:dyDescent="0.25">
      <c r="I48" s="181"/>
      <c r="J48" s="327"/>
      <c r="K48" s="327"/>
      <c r="L48" s="327"/>
      <c r="M48" s="327"/>
      <c r="N48" s="327"/>
      <c r="O48" s="327"/>
      <c r="P48" s="327"/>
      <c r="Q48" s="327"/>
      <c r="R48" s="327"/>
      <c r="S48" s="327"/>
      <c r="T48" s="327"/>
      <c r="U48" s="176"/>
      <c r="W48" s="66"/>
      <c r="X48" s="144"/>
      <c r="Y48" s="144"/>
      <c r="Z48" s="144"/>
      <c r="AA48" s="144"/>
      <c r="AB48" s="144"/>
      <c r="AC48" s="142"/>
      <c r="AD48" s="142"/>
      <c r="AE48" s="142"/>
      <c r="AF48" s="142"/>
      <c r="AG48" s="142"/>
      <c r="AH48" s="142"/>
      <c r="AI48" s="142"/>
      <c r="AJ48" s="66"/>
    </row>
    <row r="49" spans="9:36" ht="15" customHeight="1" x14ac:dyDescent="0.25">
      <c r="I49" s="181"/>
      <c r="J49" s="327"/>
      <c r="K49" s="327"/>
      <c r="L49" s="327"/>
      <c r="M49" s="327"/>
      <c r="N49" s="327"/>
      <c r="O49" s="327"/>
      <c r="P49" s="327"/>
      <c r="Q49" s="327"/>
      <c r="R49" s="327"/>
      <c r="S49" s="327"/>
      <c r="T49" s="327"/>
      <c r="U49" s="176"/>
      <c r="W49" s="66"/>
      <c r="X49" s="144"/>
      <c r="Y49" s="144"/>
      <c r="Z49" s="144"/>
      <c r="AA49" s="144"/>
      <c r="AB49" s="144"/>
      <c r="AC49" s="142"/>
      <c r="AD49" s="142"/>
      <c r="AE49" s="142"/>
      <c r="AF49" s="142"/>
      <c r="AG49" s="142"/>
      <c r="AH49" s="142"/>
      <c r="AI49" s="142"/>
      <c r="AJ49" s="66"/>
    </row>
    <row r="50" spans="9:36" ht="15" customHeight="1" x14ac:dyDescent="0.25">
      <c r="I50" s="181"/>
      <c r="J50" s="327"/>
      <c r="K50" s="327"/>
      <c r="L50" s="327"/>
      <c r="M50" s="327"/>
      <c r="N50" s="327"/>
      <c r="O50" s="327"/>
      <c r="P50" s="327"/>
      <c r="Q50" s="327"/>
      <c r="R50" s="327"/>
      <c r="S50" s="327"/>
      <c r="T50" s="327"/>
      <c r="U50" s="176"/>
      <c r="W50" s="66"/>
      <c r="X50" s="144"/>
      <c r="Y50" s="144"/>
      <c r="Z50" s="144"/>
      <c r="AA50" s="144"/>
      <c r="AB50" s="144"/>
      <c r="AC50" s="142"/>
      <c r="AD50" s="142"/>
      <c r="AE50" s="142"/>
      <c r="AF50" s="142"/>
      <c r="AG50" s="142"/>
      <c r="AH50" s="142"/>
      <c r="AI50" s="142"/>
      <c r="AJ50" s="66"/>
    </row>
    <row r="51" spans="9:36" ht="15" customHeight="1" x14ac:dyDescent="0.25">
      <c r="I51" s="181"/>
      <c r="J51" s="327"/>
      <c r="K51" s="327"/>
      <c r="L51" s="327"/>
      <c r="M51" s="327"/>
      <c r="N51" s="327"/>
      <c r="O51" s="327"/>
      <c r="P51" s="327"/>
      <c r="Q51" s="327"/>
      <c r="R51" s="327"/>
      <c r="S51" s="327"/>
      <c r="T51" s="327"/>
      <c r="U51" s="176"/>
      <c r="W51" s="66"/>
      <c r="X51" s="144"/>
      <c r="Y51" s="144"/>
      <c r="Z51" s="144"/>
      <c r="AA51" s="144"/>
      <c r="AB51" s="144"/>
      <c r="AC51" s="142"/>
      <c r="AD51" s="142"/>
      <c r="AE51" s="142"/>
      <c r="AF51" s="142"/>
      <c r="AG51" s="142"/>
      <c r="AH51" s="142"/>
      <c r="AI51" s="142"/>
      <c r="AJ51" s="66"/>
    </row>
    <row r="52" spans="9:36" ht="15" customHeight="1" x14ac:dyDescent="0.25">
      <c r="I52" s="181"/>
      <c r="J52" s="327"/>
      <c r="K52" s="327"/>
      <c r="L52" s="327"/>
      <c r="M52" s="327"/>
      <c r="N52" s="327"/>
      <c r="O52" s="327"/>
      <c r="P52" s="327"/>
      <c r="Q52" s="327"/>
      <c r="R52" s="327"/>
      <c r="S52" s="327"/>
      <c r="T52" s="327"/>
      <c r="U52" s="176"/>
      <c r="W52" s="66"/>
      <c r="X52" s="144"/>
      <c r="Y52" s="144"/>
      <c r="Z52" s="144"/>
      <c r="AA52" s="144"/>
      <c r="AB52" s="144"/>
      <c r="AC52" s="142"/>
      <c r="AD52" s="142"/>
      <c r="AE52" s="142"/>
      <c r="AF52" s="142"/>
      <c r="AG52" s="142"/>
      <c r="AH52" s="142"/>
      <c r="AI52" s="142"/>
      <c r="AJ52" s="66"/>
    </row>
    <row r="53" spans="9:36" ht="15" customHeight="1" x14ac:dyDescent="0.25">
      <c r="I53" s="181"/>
      <c r="J53" s="327"/>
      <c r="K53" s="327"/>
      <c r="L53" s="327"/>
      <c r="M53" s="327"/>
      <c r="N53" s="327"/>
      <c r="O53" s="327"/>
      <c r="P53" s="327"/>
      <c r="Q53" s="327"/>
      <c r="R53" s="327"/>
      <c r="S53" s="327"/>
      <c r="T53" s="327"/>
      <c r="U53" s="176"/>
      <c r="W53" s="66"/>
      <c r="X53" s="144"/>
      <c r="Y53" s="144"/>
      <c r="Z53" s="144"/>
      <c r="AA53" s="144"/>
      <c r="AB53" s="144"/>
      <c r="AC53" s="142"/>
      <c r="AD53" s="142"/>
      <c r="AE53" s="142"/>
      <c r="AF53" s="142"/>
      <c r="AG53" s="142"/>
      <c r="AH53" s="142"/>
      <c r="AI53" s="142"/>
      <c r="AJ53" s="66"/>
    </row>
    <row r="54" spans="9:36" ht="15" customHeight="1" x14ac:dyDescent="0.25">
      <c r="I54" s="181"/>
      <c r="J54" s="327"/>
      <c r="K54" s="327"/>
      <c r="L54" s="327"/>
      <c r="M54" s="327"/>
      <c r="N54" s="327"/>
      <c r="O54" s="327"/>
      <c r="P54" s="327"/>
      <c r="Q54" s="327"/>
      <c r="R54" s="327"/>
      <c r="S54" s="327"/>
      <c r="T54" s="327"/>
      <c r="U54" s="176"/>
      <c r="W54" s="66"/>
      <c r="X54" s="144"/>
      <c r="Y54" s="144"/>
      <c r="Z54" s="144"/>
      <c r="AA54" s="144"/>
      <c r="AB54" s="144"/>
      <c r="AC54" s="142"/>
      <c r="AD54" s="142"/>
      <c r="AE54" s="142"/>
      <c r="AF54" s="142"/>
      <c r="AG54" s="142"/>
      <c r="AH54" s="142"/>
      <c r="AI54" s="142"/>
      <c r="AJ54" s="66"/>
    </row>
    <row r="55" spans="9:36" ht="15" customHeight="1" x14ac:dyDescent="0.25">
      <c r="I55" s="181"/>
      <c r="J55" s="327"/>
      <c r="K55" s="327"/>
      <c r="L55" s="327"/>
      <c r="M55" s="327"/>
      <c r="N55" s="327"/>
      <c r="O55" s="327"/>
      <c r="P55" s="327"/>
      <c r="Q55" s="327"/>
      <c r="R55" s="327"/>
      <c r="S55" s="327"/>
      <c r="T55" s="327"/>
      <c r="U55" s="176"/>
      <c r="W55" s="66"/>
      <c r="X55" s="144"/>
      <c r="Y55" s="144"/>
      <c r="Z55" s="144"/>
      <c r="AA55" s="144"/>
      <c r="AB55" s="144"/>
      <c r="AC55" s="144"/>
      <c r="AD55" s="72"/>
      <c r="AE55" s="72"/>
      <c r="AF55" s="72"/>
      <c r="AG55" s="72"/>
      <c r="AH55" s="72"/>
      <c r="AI55" s="72"/>
      <c r="AJ55" s="66"/>
    </row>
    <row r="56" spans="9:36" ht="15" customHeight="1" x14ac:dyDescent="0.25">
      <c r="I56" s="152"/>
      <c r="J56" s="327"/>
      <c r="K56" s="327"/>
      <c r="L56" s="327"/>
      <c r="M56" s="327"/>
      <c r="N56" s="327"/>
      <c r="O56" s="327"/>
      <c r="P56" s="327"/>
      <c r="Q56" s="327"/>
      <c r="R56" s="327"/>
      <c r="S56" s="327"/>
      <c r="T56" s="327"/>
      <c r="U56" s="177"/>
      <c r="W56" s="66"/>
      <c r="X56" s="144"/>
      <c r="Y56" s="144"/>
      <c r="Z56" s="144"/>
      <c r="AA56" s="144"/>
      <c r="AB56" s="144"/>
      <c r="AC56" s="144"/>
      <c r="AD56" s="142"/>
      <c r="AE56" s="142"/>
      <c r="AF56" s="142"/>
      <c r="AG56" s="142"/>
      <c r="AH56" s="142"/>
      <c r="AI56" s="142"/>
      <c r="AJ56" s="66"/>
    </row>
    <row r="57" spans="9:36" ht="15" customHeight="1" x14ac:dyDescent="0.25">
      <c r="I57" s="152"/>
      <c r="J57" s="327"/>
      <c r="K57" s="327"/>
      <c r="L57" s="327"/>
      <c r="M57" s="327"/>
      <c r="N57" s="327"/>
      <c r="O57" s="327"/>
      <c r="P57" s="327"/>
      <c r="Q57" s="327"/>
      <c r="R57" s="327"/>
      <c r="S57" s="327"/>
      <c r="T57" s="327"/>
      <c r="U57" s="177"/>
      <c r="W57" s="66"/>
      <c r="X57" s="144"/>
      <c r="Y57" s="144"/>
      <c r="Z57" s="144"/>
      <c r="AA57" s="144"/>
      <c r="AB57" s="144"/>
      <c r="AC57" s="144"/>
      <c r="AD57" s="142"/>
      <c r="AE57" s="142"/>
      <c r="AF57" s="142"/>
      <c r="AG57" s="142"/>
      <c r="AH57" s="142"/>
      <c r="AI57" s="142"/>
      <c r="AJ57" s="66"/>
    </row>
    <row r="58" spans="9:36" ht="14.25" customHeight="1" x14ac:dyDescent="0.25">
      <c r="I58" s="181"/>
      <c r="J58" s="327"/>
      <c r="K58" s="327"/>
      <c r="L58" s="327"/>
      <c r="M58" s="327"/>
      <c r="N58" s="327"/>
      <c r="O58" s="327"/>
      <c r="P58" s="327"/>
      <c r="Q58" s="327"/>
      <c r="R58" s="327"/>
      <c r="S58" s="327"/>
      <c r="T58" s="327"/>
      <c r="U58" s="176"/>
      <c r="W58" s="66"/>
      <c r="X58" s="144"/>
      <c r="Y58" s="144"/>
      <c r="Z58" s="144"/>
      <c r="AA58" s="144"/>
      <c r="AB58" s="144"/>
      <c r="AC58" s="144"/>
      <c r="AD58" s="144"/>
      <c r="AE58" s="144"/>
      <c r="AF58" s="144"/>
      <c r="AG58" s="144"/>
      <c r="AH58" s="144"/>
      <c r="AI58" s="144"/>
      <c r="AJ58" s="66"/>
    </row>
    <row r="59" spans="9:36" ht="13.8" thickBot="1" x14ac:dyDescent="0.3">
      <c r="I59" s="218"/>
      <c r="J59" s="219"/>
      <c r="K59" s="219"/>
      <c r="L59" s="219"/>
      <c r="M59" s="219"/>
      <c r="N59" s="219"/>
      <c r="O59" s="219"/>
      <c r="P59" s="219"/>
      <c r="Q59" s="219"/>
      <c r="R59" s="219"/>
      <c r="S59" s="219"/>
      <c r="T59" s="219"/>
      <c r="U59" s="220"/>
      <c r="W59" s="66"/>
      <c r="X59" s="143"/>
      <c r="Y59" s="66"/>
      <c r="Z59" s="66"/>
      <c r="AA59" s="66"/>
      <c r="AB59" s="66"/>
      <c r="AC59" s="66"/>
      <c r="AD59" s="66"/>
      <c r="AE59" s="66"/>
      <c r="AF59" s="66"/>
      <c r="AG59" s="66"/>
      <c r="AH59" s="66"/>
    </row>
    <row r="60" spans="9:36" x14ac:dyDescent="0.25">
      <c r="I60" s="155"/>
      <c r="J60" s="155"/>
      <c r="K60" s="155"/>
      <c r="L60" s="155"/>
      <c r="M60" s="155"/>
      <c r="N60" s="155"/>
      <c r="O60" s="155"/>
      <c r="P60" s="155"/>
      <c r="Q60" s="155"/>
      <c r="R60" s="155"/>
      <c r="S60" s="155"/>
      <c r="T60" s="155"/>
      <c r="U60" s="155"/>
      <c r="W60" s="66"/>
      <c r="X60" s="143"/>
      <c r="Y60" s="66"/>
      <c r="Z60" s="66"/>
      <c r="AA60" s="66"/>
      <c r="AB60" s="66"/>
      <c r="AC60" s="66"/>
      <c r="AD60" s="66"/>
      <c r="AE60" s="66"/>
      <c r="AF60" s="66"/>
      <c r="AG60" s="66"/>
      <c r="AH60" s="66"/>
    </row>
    <row r="61" spans="9:36" x14ac:dyDescent="0.25">
      <c r="I61" s="155"/>
      <c r="J61" s="155"/>
      <c r="K61" s="155"/>
      <c r="L61" s="155"/>
      <c r="M61" s="155"/>
      <c r="N61" s="155"/>
      <c r="O61" s="155"/>
      <c r="P61" s="155"/>
      <c r="Q61" s="155"/>
      <c r="R61" s="155"/>
      <c r="S61" s="155"/>
      <c r="T61" s="155"/>
      <c r="U61" s="155"/>
      <c r="W61" s="66"/>
      <c r="X61" s="143"/>
      <c r="Y61" s="66"/>
      <c r="Z61" s="66"/>
      <c r="AA61" s="66"/>
      <c r="AB61" s="66"/>
      <c r="AC61" s="66"/>
      <c r="AD61" s="66"/>
      <c r="AE61" s="66"/>
      <c r="AF61" s="66"/>
      <c r="AG61" s="66"/>
      <c r="AH61" s="66"/>
    </row>
    <row r="62" spans="9:36" x14ac:dyDescent="0.25">
      <c r="I62" s="155"/>
      <c r="J62" s="155"/>
      <c r="K62" s="155"/>
      <c r="L62" s="155"/>
      <c r="M62" s="155"/>
      <c r="N62" s="155"/>
      <c r="O62" s="155"/>
      <c r="P62" s="155"/>
      <c r="Q62" s="155"/>
      <c r="R62" s="155"/>
      <c r="S62" s="155"/>
      <c r="T62" s="155"/>
      <c r="U62" s="155"/>
      <c r="W62" s="66"/>
      <c r="X62" s="143"/>
      <c r="Y62" s="66"/>
      <c r="Z62" s="66"/>
      <c r="AA62" s="66"/>
      <c r="AB62" s="66"/>
      <c r="AC62" s="66"/>
      <c r="AD62" s="66"/>
      <c r="AE62" s="66"/>
      <c r="AF62" s="66"/>
      <c r="AG62" s="66"/>
      <c r="AH62" s="66"/>
    </row>
    <row r="63" spans="9:36" x14ac:dyDescent="0.25">
      <c r="I63" s="155"/>
      <c r="J63" s="155"/>
      <c r="K63" s="155"/>
      <c r="L63" s="155"/>
      <c r="M63" s="155"/>
      <c r="N63" s="155"/>
      <c r="O63" s="155"/>
      <c r="P63" s="155"/>
      <c r="Q63" s="155"/>
      <c r="R63" s="155"/>
      <c r="S63" s="155"/>
      <c r="T63" s="155"/>
      <c r="U63" s="155"/>
      <c r="W63" s="66"/>
      <c r="X63" s="20"/>
      <c r="Y63" s="66"/>
      <c r="Z63" s="66"/>
      <c r="AA63" s="66"/>
      <c r="AB63" s="66"/>
      <c r="AC63" s="66"/>
      <c r="AD63" s="66"/>
      <c r="AE63" s="66"/>
      <c r="AF63" s="66"/>
      <c r="AG63" s="66"/>
      <c r="AH63" s="66"/>
    </row>
    <row r="64" spans="9:36" x14ac:dyDescent="0.25">
      <c r="I64" s="155"/>
      <c r="J64" s="155"/>
      <c r="K64" s="155"/>
      <c r="L64" s="155"/>
      <c r="M64" s="155"/>
      <c r="N64" s="155"/>
      <c r="O64" s="155"/>
      <c r="P64" s="155"/>
      <c r="Q64" s="155"/>
      <c r="R64" s="155"/>
      <c r="S64" s="155"/>
      <c r="T64" s="155"/>
      <c r="U64" s="155"/>
      <c r="W64" s="66"/>
      <c r="X64" s="66"/>
      <c r="Y64" s="66"/>
      <c r="Z64" s="66"/>
      <c r="AA64" s="66"/>
      <c r="AB64" s="66"/>
      <c r="AC64" s="66"/>
      <c r="AD64" s="66"/>
      <c r="AE64" s="66"/>
      <c r="AF64" s="66"/>
      <c r="AG64" s="66"/>
      <c r="AH64" s="66"/>
    </row>
    <row r="65" spans="9:35" x14ac:dyDescent="0.25">
      <c r="I65" s="155"/>
      <c r="J65" s="155"/>
      <c r="K65" s="155"/>
      <c r="L65" s="155"/>
      <c r="M65" s="155"/>
      <c r="N65" s="155"/>
      <c r="O65" s="155"/>
      <c r="P65" s="155"/>
      <c r="Q65" s="155"/>
      <c r="R65" s="155"/>
      <c r="S65" s="155"/>
      <c r="T65" s="155"/>
      <c r="U65" s="155"/>
      <c r="W65" s="66"/>
      <c r="X65" s="66"/>
      <c r="Y65" s="66"/>
      <c r="Z65" s="66"/>
      <c r="AA65" s="66"/>
      <c r="AB65" s="66"/>
      <c r="AC65" s="66"/>
      <c r="AD65" s="66"/>
      <c r="AE65" s="66"/>
      <c r="AF65" s="66"/>
      <c r="AG65" s="66"/>
      <c r="AH65" s="66"/>
    </row>
    <row r="66" spans="9:35" x14ac:dyDescent="0.25">
      <c r="I66" s="155"/>
      <c r="J66" s="155"/>
      <c r="K66" s="155"/>
      <c r="L66" s="155"/>
      <c r="M66" s="155"/>
      <c r="N66" s="155"/>
      <c r="O66" s="155"/>
      <c r="P66" s="155"/>
      <c r="Q66" s="155"/>
      <c r="R66" s="155"/>
      <c r="S66" s="155"/>
      <c r="T66" s="155"/>
      <c r="U66" s="155"/>
      <c r="X66" s="66"/>
      <c r="Y66" s="66"/>
      <c r="Z66" s="66"/>
      <c r="AA66" s="66"/>
      <c r="AB66" s="66"/>
      <c r="AC66" s="66"/>
      <c r="AD66" s="66"/>
      <c r="AE66" s="66"/>
      <c r="AF66" s="66"/>
      <c r="AG66" s="66"/>
      <c r="AH66" s="66"/>
    </row>
    <row r="67" spans="9:35" x14ac:dyDescent="0.25">
      <c r="I67" s="155"/>
      <c r="J67" s="155"/>
      <c r="K67" s="155"/>
      <c r="L67" s="155"/>
      <c r="M67" s="155"/>
      <c r="N67" s="155"/>
      <c r="O67" s="155"/>
      <c r="P67" s="155"/>
      <c r="Q67" s="155"/>
      <c r="R67" s="155"/>
      <c r="S67" s="155"/>
      <c r="T67" s="155"/>
      <c r="U67" s="155"/>
      <c r="X67" s="144"/>
      <c r="Y67" s="144"/>
      <c r="Z67" s="144"/>
      <c r="AA67" s="144"/>
      <c r="AB67" s="144"/>
      <c r="AC67" s="66"/>
      <c r="AD67" s="66"/>
      <c r="AE67" s="66"/>
      <c r="AF67" s="66"/>
      <c r="AG67" s="66"/>
      <c r="AH67" s="66"/>
      <c r="AI67" s="66"/>
    </row>
    <row r="68" spans="9:35" x14ac:dyDescent="0.25">
      <c r="X68" s="144"/>
      <c r="Y68" s="144"/>
      <c r="Z68" s="144"/>
      <c r="AA68" s="144"/>
      <c r="AB68" s="144"/>
      <c r="AC68" s="144"/>
      <c r="AD68" s="144"/>
      <c r="AE68" s="144"/>
      <c r="AF68" s="144"/>
      <c r="AG68" s="144"/>
      <c r="AH68" s="66"/>
      <c r="AI68" s="66"/>
    </row>
    <row r="69" spans="9:35" x14ac:dyDescent="0.25">
      <c r="X69" s="66"/>
      <c r="Y69" s="66"/>
      <c r="Z69" s="66"/>
      <c r="AA69" s="66"/>
      <c r="AB69" s="66"/>
      <c r="AC69" s="144"/>
      <c r="AD69" s="144"/>
      <c r="AE69" s="144"/>
      <c r="AF69" s="144"/>
      <c r="AG69" s="144"/>
      <c r="AH69" s="66"/>
      <c r="AI69" s="66"/>
    </row>
    <row r="70" spans="9:35" x14ac:dyDescent="0.25">
      <c r="X70" s="66"/>
      <c r="Y70" s="66"/>
      <c r="Z70" s="66"/>
      <c r="AA70" s="66"/>
      <c r="AB70" s="66"/>
      <c r="AC70" s="66"/>
      <c r="AD70" s="66"/>
      <c r="AE70" s="66"/>
      <c r="AF70" s="66"/>
      <c r="AG70" s="66"/>
      <c r="AH70" s="66"/>
      <c r="AI70" s="66"/>
    </row>
    <row r="71" spans="9:35" x14ac:dyDescent="0.25">
      <c r="X71" s="66"/>
      <c r="Y71" s="66"/>
      <c r="Z71" s="66"/>
      <c r="AA71" s="66"/>
      <c r="AB71" s="66"/>
      <c r="AC71" s="66"/>
      <c r="AD71" s="66"/>
      <c r="AE71" s="66"/>
      <c r="AF71" s="66"/>
      <c r="AG71" s="66"/>
      <c r="AH71" s="66"/>
      <c r="AI71" s="66"/>
    </row>
    <row r="72" spans="9:35" x14ac:dyDescent="0.25">
      <c r="AC72" s="66"/>
      <c r="AD72" s="66"/>
      <c r="AE72" s="66"/>
      <c r="AF72" s="66"/>
      <c r="AG72" s="66"/>
      <c r="AH72" s="66"/>
      <c r="AI72" s="66"/>
    </row>
  </sheetData>
  <mergeCells count="47">
    <mergeCell ref="I2:U2"/>
    <mergeCell ref="I3:U3"/>
    <mergeCell ref="B16:G16"/>
    <mergeCell ref="B9:C9"/>
    <mergeCell ref="B10:C10"/>
    <mergeCell ref="B5:C5"/>
    <mergeCell ref="B6:C6"/>
    <mergeCell ref="B11:C11"/>
    <mergeCell ref="B15:G15"/>
    <mergeCell ref="B12:C12"/>
    <mergeCell ref="B2:G2"/>
    <mergeCell ref="B3:C3"/>
    <mergeCell ref="B4:C4"/>
    <mergeCell ref="D13:G13"/>
    <mergeCell ref="B13:C13"/>
    <mergeCell ref="B7:C7"/>
    <mergeCell ref="B33:G36"/>
    <mergeCell ref="J21:T22"/>
    <mergeCell ref="J13:T13"/>
    <mergeCell ref="J20:T20"/>
    <mergeCell ref="J4:T12"/>
    <mergeCell ref="B8:C8"/>
    <mergeCell ref="D12:G12"/>
    <mergeCell ref="D11:G11"/>
    <mergeCell ref="D10:G10"/>
    <mergeCell ref="D9:G9"/>
    <mergeCell ref="D8:G8"/>
    <mergeCell ref="D7:G7"/>
    <mergeCell ref="D6:G6"/>
    <mergeCell ref="D5:G5"/>
    <mergeCell ref="J14:T19"/>
    <mergeCell ref="J23:T58"/>
    <mergeCell ref="C31:G31"/>
    <mergeCell ref="B28:G28"/>
    <mergeCell ref="D4:G4"/>
    <mergeCell ref="D3:G3"/>
    <mergeCell ref="B24:G24"/>
    <mergeCell ref="C25:G25"/>
    <mergeCell ref="B22:G22"/>
    <mergeCell ref="B18:G18"/>
    <mergeCell ref="B19:G19"/>
    <mergeCell ref="B20:G20"/>
    <mergeCell ref="B26:G26"/>
    <mergeCell ref="C23:G23"/>
    <mergeCell ref="C27:G27"/>
    <mergeCell ref="C29:G29"/>
    <mergeCell ref="B30:G30"/>
  </mergeCells>
  <phoneticPr fontId="2" type="noConversion"/>
  <hyperlinks>
    <hyperlink ref="J13" r:id="rId1" xr:uid="{B0D317A4-DDFE-44FC-88A8-DD800D7E2FC2}"/>
    <hyperlink ref="J20" r:id="rId2" xr:uid="{F05E3495-0187-4F2C-BAE8-3C8979001ED0}"/>
    <hyperlink ref="B19" r:id="rId3" display="https://pavementinteractive.org/" xr:uid="{C80D4E15-91B9-47A8-9D4F-AD94E900ACCF}"/>
    <hyperlink ref="B19:G19" r:id="rId4" display="https://pavementinteractive.org/reference-desk/design/structural-design/1993-aashto-flexible-pavement-structural-design/" xr:uid="{87D8D814-ACFE-47D5-8B4C-E12491B027A9}"/>
    <hyperlink ref="B20:G20" r:id="rId5" display="https://pavementinteractive.org/apps/calculators/1993-aashto-flexible-pavement-structural-design/" xr:uid="{35FF5296-CAFB-44BC-863C-6BBDACA39095}"/>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187"/>
  <sheetViews>
    <sheetView zoomScaleNormal="100" workbookViewId="0">
      <selection sqref="A1:C1"/>
    </sheetView>
  </sheetViews>
  <sheetFormatPr defaultRowHeight="13.2" x14ac:dyDescent="0.25"/>
  <cols>
    <col min="1" max="1" width="45.6640625" customWidth="1"/>
    <col min="2" max="2" width="38.44140625" bestFit="1" customWidth="1"/>
    <col min="3" max="3" width="15.88671875" customWidth="1"/>
    <col min="4" max="4" width="13.33203125" bestFit="1" customWidth="1"/>
    <col min="5" max="5" width="6.88671875" bestFit="1" customWidth="1"/>
    <col min="6" max="6" width="20.6640625" customWidth="1"/>
    <col min="7" max="7" width="10.6640625" customWidth="1"/>
    <col min="8" max="8" width="15.6640625" customWidth="1"/>
    <col min="9" max="9" width="25.6640625" customWidth="1"/>
    <col min="10" max="10" width="75.6640625" customWidth="1"/>
    <col min="11" max="11" width="28.5546875" customWidth="1"/>
    <col min="12" max="13" width="38.6640625" customWidth="1"/>
    <col min="14" max="60" width="9.109375" style="53" customWidth="1"/>
    <col min="61" max="61" width="9.109375" style="55" customWidth="1"/>
  </cols>
  <sheetData>
    <row r="1" spans="1:61" ht="15" customHeight="1" thickBot="1" x14ac:dyDescent="0.3">
      <c r="A1" s="384"/>
      <c r="B1" s="385"/>
      <c r="C1" s="385"/>
      <c r="D1" s="386"/>
      <c r="E1" s="385"/>
      <c r="F1" s="385"/>
      <c r="G1" s="385"/>
      <c r="H1" s="385"/>
      <c r="I1" s="386"/>
      <c r="J1" s="439"/>
      <c r="K1" s="439"/>
      <c r="L1" s="439"/>
      <c r="M1" s="440"/>
    </row>
    <row r="2" spans="1:61" ht="24.9" customHeight="1" thickBot="1" x14ac:dyDescent="0.3">
      <c r="A2" s="394" t="s">
        <v>174</v>
      </c>
      <c r="B2" s="395"/>
      <c r="C2" s="396"/>
      <c r="D2" s="387"/>
      <c r="E2" s="394" t="s">
        <v>157</v>
      </c>
      <c r="F2" s="395"/>
      <c r="G2" s="395"/>
      <c r="H2" s="396"/>
      <c r="I2" s="387"/>
      <c r="J2" s="387"/>
      <c r="K2" s="387"/>
      <c r="L2" s="387"/>
      <c r="M2" s="441"/>
    </row>
    <row r="3" spans="1:61" ht="13.5" customHeight="1" thickBot="1" x14ac:dyDescent="0.3">
      <c r="A3" s="243" t="s">
        <v>195</v>
      </c>
      <c r="B3" s="397" t="str">
        <f>'Introduction and Legend'!D3</f>
        <v>0010-0090</v>
      </c>
      <c r="C3" s="398"/>
      <c r="D3" s="387"/>
      <c r="E3" s="139"/>
      <c r="F3" s="312" t="s">
        <v>164</v>
      </c>
      <c r="G3" s="313"/>
      <c r="H3" s="314"/>
      <c r="I3" s="387"/>
      <c r="J3" s="387"/>
      <c r="K3" s="387"/>
      <c r="L3" s="387"/>
      <c r="M3" s="441"/>
    </row>
    <row r="4" spans="1:61" ht="13.5" customHeight="1" thickBot="1" x14ac:dyDescent="0.3">
      <c r="A4" s="241" t="s">
        <v>175</v>
      </c>
      <c r="B4" s="392" t="str">
        <f>'Introduction and Legend'!D4</f>
        <v xml:space="preserve">Int. Improvements (Rte 132 at Magnolia Hill Rd/Nonnewaug Rd) </v>
      </c>
      <c r="C4" s="393"/>
      <c r="D4" s="387"/>
      <c r="E4" s="438"/>
      <c r="F4" s="298"/>
      <c r="G4" s="298"/>
      <c r="H4" s="299"/>
      <c r="I4" s="387"/>
      <c r="J4" s="387"/>
      <c r="K4" s="387"/>
      <c r="L4" s="387"/>
      <c r="M4" s="441"/>
    </row>
    <row r="5" spans="1:61" ht="13.5" customHeight="1" thickBot="1" x14ac:dyDescent="0.3">
      <c r="A5" s="241" t="s">
        <v>183</v>
      </c>
      <c r="B5" s="392" t="str">
        <f>'Introduction and Legend'!D5</f>
        <v>Bethlehem</v>
      </c>
      <c r="C5" s="393"/>
      <c r="D5" s="387"/>
      <c r="E5" s="140"/>
      <c r="F5" s="297" t="s">
        <v>119</v>
      </c>
      <c r="G5" s="298"/>
      <c r="H5" s="299"/>
      <c r="I5" s="387"/>
      <c r="J5" s="387"/>
      <c r="K5" s="387"/>
      <c r="L5" s="387"/>
      <c r="M5" s="441"/>
    </row>
    <row r="6" spans="1:61" ht="13.5" customHeight="1" thickBot="1" x14ac:dyDescent="0.3">
      <c r="A6" s="241" t="s">
        <v>169</v>
      </c>
      <c r="B6" s="392" t="str">
        <f>'Introduction and Legend'!D6</f>
        <v>Full Depth Reconstruction (20-year)</v>
      </c>
      <c r="C6" s="393"/>
      <c r="D6" s="387"/>
      <c r="E6" s="438"/>
      <c r="F6" s="298"/>
      <c r="G6" s="298"/>
      <c r="H6" s="299"/>
      <c r="I6" s="387"/>
      <c r="J6" s="387"/>
      <c r="K6" s="387"/>
      <c r="L6" s="387"/>
      <c r="M6" s="441"/>
    </row>
    <row r="7" spans="1:61" ht="13.5" customHeight="1" thickBot="1" x14ac:dyDescent="0.3">
      <c r="A7" s="241" t="s">
        <v>176</v>
      </c>
      <c r="B7" s="392" t="str">
        <f>'Introduction and Legend'!D7</f>
        <v>Arnott</v>
      </c>
      <c r="C7" s="393"/>
      <c r="D7" s="387"/>
      <c r="E7" s="141"/>
      <c r="F7" s="297" t="s">
        <v>120</v>
      </c>
      <c r="G7" s="298"/>
      <c r="H7" s="299"/>
      <c r="I7" s="387"/>
      <c r="J7" s="387"/>
      <c r="K7" s="387"/>
      <c r="L7" s="387"/>
      <c r="M7" s="441"/>
    </row>
    <row r="8" spans="1:61" ht="13.5" customHeight="1" thickBot="1" x14ac:dyDescent="0.3">
      <c r="A8" s="241" t="s">
        <v>177</v>
      </c>
      <c r="B8" s="392" t="str">
        <f>'Introduction and Legend'!D8</f>
        <v>Norton</v>
      </c>
      <c r="C8" s="393"/>
      <c r="D8" s="387"/>
      <c r="E8" s="438"/>
      <c r="F8" s="298"/>
      <c r="G8" s="298"/>
      <c r="H8" s="299"/>
      <c r="I8" s="387"/>
      <c r="J8" s="387"/>
      <c r="K8" s="387"/>
      <c r="L8" s="387"/>
      <c r="M8" s="441"/>
    </row>
    <row r="9" spans="1:61" ht="13.5" customHeight="1" thickBot="1" x14ac:dyDescent="0.3">
      <c r="A9" s="241" t="s">
        <v>182</v>
      </c>
      <c r="B9" s="392" t="str">
        <f>'Introduction and Legend'!D9</f>
        <v>CTDOT - Pavement Design Unit</v>
      </c>
      <c r="C9" s="393"/>
      <c r="D9" s="387"/>
      <c r="E9" s="148"/>
      <c r="F9" s="297" t="s">
        <v>130</v>
      </c>
      <c r="G9" s="298"/>
      <c r="H9" s="299"/>
      <c r="I9" s="387"/>
      <c r="J9" s="387"/>
      <c r="K9" s="387"/>
      <c r="L9" s="387"/>
      <c r="M9" s="441"/>
    </row>
    <row r="10" spans="1:61" ht="13.5" customHeight="1" thickBot="1" x14ac:dyDescent="0.3">
      <c r="A10" s="241" t="s">
        <v>178</v>
      </c>
      <c r="B10" s="392" t="str">
        <f>'Introduction and Legend'!D10</f>
        <v>Route 132 (East St/Lakes Rd)</v>
      </c>
      <c r="C10" s="393"/>
      <c r="D10" s="387"/>
      <c r="E10" s="438"/>
      <c r="F10" s="298"/>
      <c r="G10" s="298"/>
      <c r="H10" s="299"/>
      <c r="I10" s="387"/>
      <c r="J10" s="387"/>
      <c r="K10" s="387"/>
      <c r="L10" s="387"/>
      <c r="M10" s="441"/>
    </row>
    <row r="11" spans="1:61" ht="13.5" customHeight="1" thickBot="1" x14ac:dyDescent="0.3">
      <c r="A11" s="240" t="s">
        <v>181</v>
      </c>
      <c r="B11" s="390" t="str">
        <f>'Introduction and Legend'!D13</f>
        <v>14 years</v>
      </c>
      <c r="C11" s="391"/>
      <c r="D11" s="387"/>
      <c r="E11" s="149"/>
      <c r="F11" s="464" t="s">
        <v>131</v>
      </c>
      <c r="G11" s="286"/>
      <c r="H11" s="287"/>
      <c r="I11" s="387"/>
      <c r="J11" s="387"/>
      <c r="K11" s="387"/>
      <c r="L11" s="387"/>
      <c r="M11" s="441"/>
    </row>
    <row r="12" spans="1:61" ht="15" customHeight="1" thickBot="1" x14ac:dyDescent="0.3">
      <c r="A12" s="384"/>
      <c r="B12" s="385"/>
      <c r="C12" s="385"/>
      <c r="D12" s="388"/>
      <c r="E12" s="388"/>
      <c r="F12" s="385"/>
      <c r="G12" s="385"/>
      <c r="H12" s="389"/>
      <c r="I12" s="388"/>
      <c r="J12" s="442"/>
      <c r="K12" s="442"/>
      <c r="L12" s="442"/>
      <c r="M12" s="443"/>
    </row>
    <row r="13" spans="1:61" s="217" customFormat="1" ht="16.2" thickBot="1" x14ac:dyDescent="0.3">
      <c r="A13" s="224" t="s">
        <v>91</v>
      </c>
      <c r="B13" s="225" t="s">
        <v>92</v>
      </c>
      <c r="C13" s="225" t="s">
        <v>93</v>
      </c>
      <c r="D13" s="225" t="s">
        <v>94</v>
      </c>
      <c r="E13" s="225" t="s">
        <v>95</v>
      </c>
      <c r="F13" s="346" t="s">
        <v>123</v>
      </c>
      <c r="G13" s="357"/>
      <c r="H13" s="357"/>
      <c r="I13" s="358"/>
      <c r="J13" s="225" t="s">
        <v>97</v>
      </c>
      <c r="K13" s="225" t="s">
        <v>96</v>
      </c>
      <c r="L13" s="346" t="s">
        <v>98</v>
      </c>
      <c r="M13" s="347"/>
      <c r="N13" s="214"/>
      <c r="O13" s="214"/>
      <c r="P13" s="214"/>
      <c r="Q13" s="214"/>
      <c r="R13" s="214"/>
      <c r="S13" s="214"/>
      <c r="T13" s="214"/>
      <c r="U13" s="214"/>
      <c r="V13" s="214"/>
      <c r="W13" s="214"/>
      <c r="X13" s="214"/>
      <c r="Y13" s="214"/>
      <c r="Z13" s="214"/>
      <c r="AA13" s="214"/>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6"/>
    </row>
    <row r="14" spans="1:61" ht="26.4" x14ac:dyDescent="0.25">
      <c r="A14" s="362" t="s">
        <v>116</v>
      </c>
      <c r="B14" s="105" t="s">
        <v>99</v>
      </c>
      <c r="C14" s="85" t="s">
        <v>1</v>
      </c>
      <c r="D14" s="135">
        <v>4.2</v>
      </c>
      <c r="E14" s="85"/>
      <c r="F14" s="444" t="s">
        <v>121</v>
      </c>
      <c r="G14" s="445"/>
      <c r="H14" s="445"/>
      <c r="I14" s="446"/>
      <c r="J14" s="273" t="s">
        <v>245</v>
      </c>
      <c r="K14" s="86"/>
      <c r="L14" s="89" t="s">
        <v>143</v>
      </c>
      <c r="M14" s="102" t="s">
        <v>144</v>
      </c>
    </row>
    <row r="15" spans="1:61" ht="25.95" customHeight="1" x14ac:dyDescent="0.25">
      <c r="A15" s="363"/>
      <c r="B15" s="63" t="s">
        <v>100</v>
      </c>
      <c r="C15" s="57" t="s">
        <v>2</v>
      </c>
      <c r="D15" s="70">
        <v>2</v>
      </c>
      <c r="E15" s="57"/>
      <c r="F15" s="343" t="s">
        <v>124</v>
      </c>
      <c r="G15" s="344"/>
      <c r="H15" s="344"/>
      <c r="I15" s="345"/>
      <c r="J15" s="196" t="s">
        <v>203</v>
      </c>
      <c r="K15" s="71"/>
      <c r="L15" s="110" t="s">
        <v>139</v>
      </c>
      <c r="M15" s="108" t="s">
        <v>144</v>
      </c>
    </row>
    <row r="16" spans="1:61" ht="25.95" customHeight="1" x14ac:dyDescent="0.25">
      <c r="A16" s="363"/>
      <c r="B16" s="206" t="s">
        <v>172</v>
      </c>
      <c r="C16" s="204" t="s">
        <v>0</v>
      </c>
      <c r="D16" s="137">
        <f>D14-D15</f>
        <v>2.2000000000000002</v>
      </c>
      <c r="E16" s="57"/>
      <c r="F16" s="343" t="s">
        <v>158</v>
      </c>
      <c r="G16" s="344"/>
      <c r="H16" s="344"/>
      <c r="I16" s="345"/>
      <c r="J16" s="67" t="s">
        <v>125</v>
      </c>
      <c r="K16" s="57"/>
      <c r="L16" s="110" t="s">
        <v>143</v>
      </c>
      <c r="M16" s="108" t="s">
        <v>144</v>
      </c>
    </row>
    <row r="17" spans="1:61" ht="25.95" customHeight="1" x14ac:dyDescent="0.25">
      <c r="A17" s="363"/>
      <c r="B17" s="63" t="s">
        <v>101</v>
      </c>
      <c r="C17" s="57" t="s">
        <v>8</v>
      </c>
      <c r="D17" s="58">
        <v>90</v>
      </c>
      <c r="E17" s="57" t="s">
        <v>102</v>
      </c>
      <c r="F17" s="343" t="s">
        <v>196</v>
      </c>
      <c r="G17" s="344"/>
      <c r="H17" s="344"/>
      <c r="I17" s="345"/>
      <c r="J17" s="196" t="s">
        <v>204</v>
      </c>
      <c r="K17" s="57"/>
      <c r="L17" s="246" t="s">
        <v>145</v>
      </c>
      <c r="M17" s="245" t="s">
        <v>199</v>
      </c>
    </row>
    <row r="18" spans="1:61" ht="25.95" customHeight="1" x14ac:dyDescent="0.25">
      <c r="A18" s="363"/>
      <c r="B18" s="63" t="s">
        <v>162</v>
      </c>
      <c r="C18" s="57" t="s">
        <v>9</v>
      </c>
      <c r="D18" s="136">
        <f>-1*TINV((1-(D17/100))*2,9999)</f>
        <v>-1.2816362381981852</v>
      </c>
      <c r="E18" s="57"/>
      <c r="F18" s="381" t="s">
        <v>159</v>
      </c>
      <c r="G18" s="344"/>
      <c r="H18" s="344"/>
      <c r="I18" s="345"/>
      <c r="J18" s="67" t="s">
        <v>125</v>
      </c>
      <c r="K18" s="57"/>
      <c r="L18" s="110" t="s">
        <v>129</v>
      </c>
      <c r="M18" s="108" t="s">
        <v>147</v>
      </c>
      <c r="O18" s="200"/>
      <c r="P18" s="200"/>
      <c r="Q18" s="197"/>
      <c r="R18" s="198"/>
      <c r="S18" s="199"/>
      <c r="T18" s="199"/>
      <c r="U18" s="199"/>
      <c r="V18" s="199"/>
      <c r="W18" s="198"/>
      <c r="X18" s="199"/>
      <c r="Y18" s="199"/>
    </row>
    <row r="19" spans="1:61" ht="25.95" customHeight="1" thickBot="1" x14ac:dyDescent="0.3">
      <c r="A19" s="364"/>
      <c r="B19" s="106" t="s">
        <v>103</v>
      </c>
      <c r="C19" s="87" t="s">
        <v>10</v>
      </c>
      <c r="D19" s="138">
        <v>0.45</v>
      </c>
      <c r="E19" s="87"/>
      <c r="F19" s="378" t="s">
        <v>122</v>
      </c>
      <c r="G19" s="379"/>
      <c r="H19" s="379"/>
      <c r="I19" s="380"/>
      <c r="J19" s="202" t="s">
        <v>222</v>
      </c>
      <c r="K19" s="87"/>
      <c r="L19" s="111" t="s">
        <v>141</v>
      </c>
      <c r="M19" s="109" t="s">
        <v>140</v>
      </c>
    </row>
    <row r="20" spans="1:61" ht="24.9" customHeight="1" thickBot="1" x14ac:dyDescent="0.3">
      <c r="A20" s="359"/>
      <c r="B20" s="372"/>
      <c r="C20" s="372"/>
      <c r="D20" s="372"/>
      <c r="E20" s="372"/>
      <c r="F20" s="372"/>
      <c r="G20" s="372"/>
      <c r="H20" s="372"/>
      <c r="I20" s="372"/>
      <c r="J20" s="372"/>
      <c r="K20" s="372"/>
      <c r="L20" s="372"/>
      <c r="M20" s="373"/>
    </row>
    <row r="21" spans="1:61" s="61" customFormat="1" ht="40.200000000000003" customHeight="1" thickBot="1" x14ac:dyDescent="0.3">
      <c r="A21" s="226" t="s">
        <v>104</v>
      </c>
      <c r="B21" s="105" t="s">
        <v>105</v>
      </c>
      <c r="C21" s="85" t="s">
        <v>107</v>
      </c>
      <c r="D21" s="270">
        <v>463463.06986948103</v>
      </c>
      <c r="E21" s="248" t="s">
        <v>106</v>
      </c>
      <c r="F21" s="367" t="s">
        <v>235</v>
      </c>
      <c r="G21" s="370"/>
      <c r="H21" s="370"/>
      <c r="I21" s="371"/>
      <c r="J21" s="184" t="s">
        <v>232</v>
      </c>
      <c r="K21" s="85"/>
      <c r="L21" s="69" t="s">
        <v>142</v>
      </c>
      <c r="M21" s="90" t="s">
        <v>148</v>
      </c>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60"/>
    </row>
    <row r="22" spans="1:61" ht="24.9" customHeight="1" thickBot="1" x14ac:dyDescent="0.3">
      <c r="A22" s="359"/>
      <c r="B22" s="372"/>
      <c r="C22" s="372"/>
      <c r="D22" s="372"/>
      <c r="E22" s="372"/>
      <c r="F22" s="372"/>
      <c r="G22" s="372"/>
      <c r="H22" s="372"/>
      <c r="I22" s="372"/>
      <c r="J22" s="372"/>
      <c r="K22" s="372"/>
      <c r="L22" s="372"/>
      <c r="M22" s="373"/>
    </row>
    <row r="23" spans="1:61" s="61" customFormat="1" ht="40.200000000000003" customHeight="1" thickBot="1" x14ac:dyDescent="0.3">
      <c r="A23" s="227" t="s">
        <v>115</v>
      </c>
      <c r="B23" s="107" t="s">
        <v>109</v>
      </c>
      <c r="C23" s="92" t="s">
        <v>108</v>
      </c>
      <c r="D23" s="93">
        <v>10000</v>
      </c>
      <c r="E23" s="92" t="s">
        <v>18</v>
      </c>
      <c r="F23" s="367" t="s">
        <v>160</v>
      </c>
      <c r="G23" s="368"/>
      <c r="H23" s="368"/>
      <c r="I23" s="369"/>
      <c r="J23" s="201" t="s">
        <v>208</v>
      </c>
      <c r="K23" s="94"/>
      <c r="L23" s="104" t="s">
        <v>149</v>
      </c>
      <c r="M23" s="95" t="s">
        <v>150</v>
      </c>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60"/>
    </row>
    <row r="24" spans="1:61" ht="24.9" customHeight="1" thickBot="1" x14ac:dyDescent="0.3">
      <c r="A24" s="365"/>
      <c r="B24" s="382"/>
      <c r="C24" s="372"/>
      <c r="D24" s="372"/>
      <c r="E24" s="383"/>
      <c r="F24" s="374"/>
      <c r="G24" s="374"/>
      <c r="H24" s="374"/>
      <c r="I24" s="374"/>
      <c r="J24" s="374"/>
      <c r="K24" s="374"/>
      <c r="L24" s="374"/>
      <c r="M24" s="375"/>
    </row>
    <row r="25" spans="1:61" ht="24.9" customHeight="1" thickBot="1" x14ac:dyDescent="0.3">
      <c r="A25" s="366"/>
      <c r="B25" s="132" t="s">
        <v>43</v>
      </c>
      <c r="C25" s="133" t="s">
        <v>185</v>
      </c>
      <c r="D25" s="237" t="s">
        <v>126</v>
      </c>
      <c r="E25" s="134" t="s">
        <v>95</v>
      </c>
      <c r="F25" s="376"/>
      <c r="G25" s="376"/>
      <c r="H25" s="376"/>
      <c r="I25" s="376"/>
      <c r="J25" s="376"/>
      <c r="K25" s="376"/>
      <c r="L25" s="376"/>
      <c r="M25" s="377"/>
    </row>
    <row r="26" spans="1:61" s="61" customFormat="1" ht="25.95" customHeight="1" x14ac:dyDescent="0.25">
      <c r="A26" s="362" t="s">
        <v>186</v>
      </c>
      <c r="B26" s="235" t="s">
        <v>110</v>
      </c>
      <c r="C26" s="236">
        <v>0.44</v>
      </c>
      <c r="D26" s="103">
        <v>4</v>
      </c>
      <c r="E26" s="249" t="s">
        <v>205</v>
      </c>
      <c r="F26" s="449" t="s">
        <v>187</v>
      </c>
      <c r="G26" s="450"/>
      <c r="H26" s="450"/>
      <c r="I26" s="450"/>
      <c r="J26" s="455" t="s">
        <v>233</v>
      </c>
      <c r="K26" s="86"/>
      <c r="L26" s="436" t="s">
        <v>226</v>
      </c>
      <c r="M26" s="437"/>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60"/>
    </row>
    <row r="27" spans="1:61" s="61" customFormat="1" ht="25.95" customHeight="1" x14ac:dyDescent="0.25">
      <c r="A27" s="363"/>
      <c r="B27" s="91" t="s">
        <v>111</v>
      </c>
      <c r="C27" s="170">
        <v>0.34</v>
      </c>
      <c r="D27" s="62">
        <v>4</v>
      </c>
      <c r="E27" s="249" t="s">
        <v>205</v>
      </c>
      <c r="F27" s="451"/>
      <c r="G27" s="452"/>
      <c r="H27" s="452"/>
      <c r="I27" s="452"/>
      <c r="J27" s="456"/>
      <c r="K27" s="71"/>
      <c r="L27" s="458"/>
      <c r="M27" s="4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60"/>
    </row>
    <row r="28" spans="1:61" s="61" customFormat="1" ht="25.95" customHeight="1" x14ac:dyDescent="0.25">
      <c r="A28" s="363"/>
      <c r="B28" s="91" t="s">
        <v>112</v>
      </c>
      <c r="C28" s="170">
        <v>0.14000000000000001</v>
      </c>
      <c r="D28" s="62">
        <v>0</v>
      </c>
      <c r="E28" s="249" t="s">
        <v>205</v>
      </c>
      <c r="F28" s="451"/>
      <c r="G28" s="452"/>
      <c r="H28" s="452"/>
      <c r="I28" s="452"/>
      <c r="J28" s="456"/>
      <c r="K28" s="57"/>
      <c r="L28" s="460"/>
      <c r="M28" s="461"/>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60"/>
    </row>
    <row r="29" spans="1:61" s="61" customFormat="1" ht="25.95" customHeight="1" thickBot="1" x14ac:dyDescent="0.3">
      <c r="A29" s="363"/>
      <c r="B29" s="205" t="s">
        <v>51</v>
      </c>
      <c r="C29" s="203">
        <v>0.11</v>
      </c>
      <c r="D29" s="116">
        <v>12</v>
      </c>
      <c r="E29" s="249" t="s">
        <v>205</v>
      </c>
      <c r="F29" s="451"/>
      <c r="G29" s="452"/>
      <c r="H29" s="452"/>
      <c r="I29" s="452"/>
      <c r="J29" s="456"/>
      <c r="K29" s="57"/>
      <c r="L29" s="462" t="s">
        <v>246</v>
      </c>
      <c r="M29" s="463"/>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60"/>
    </row>
    <row r="30" spans="1:61" s="61" customFormat="1" ht="25.95" customHeight="1" thickBot="1" x14ac:dyDescent="0.3">
      <c r="A30" s="364"/>
      <c r="B30" s="447" t="s">
        <v>243</v>
      </c>
      <c r="C30" s="448"/>
      <c r="D30" s="267">
        <f>SUM(D26:D29)</f>
        <v>20</v>
      </c>
      <c r="E30" s="249" t="s">
        <v>205</v>
      </c>
      <c r="F30" s="453"/>
      <c r="G30" s="454"/>
      <c r="H30" s="454"/>
      <c r="I30" s="454"/>
      <c r="J30" s="457"/>
      <c r="K30" s="87"/>
      <c r="L30" s="588" t="s">
        <v>272</v>
      </c>
      <c r="M30" s="58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60"/>
    </row>
    <row r="31" spans="1:61" ht="24.9" customHeight="1" thickBot="1" x14ac:dyDescent="0.3">
      <c r="A31" s="359"/>
      <c r="B31" s="360"/>
      <c r="C31" s="360"/>
      <c r="D31" s="360"/>
      <c r="E31" s="360"/>
      <c r="F31" s="360"/>
      <c r="G31" s="360"/>
      <c r="H31" s="360"/>
      <c r="I31" s="360"/>
      <c r="J31" s="360"/>
      <c r="K31" s="360"/>
      <c r="L31" s="360"/>
      <c r="M31" s="361"/>
    </row>
    <row r="32" spans="1:61" ht="19.95" customHeight="1" x14ac:dyDescent="0.25">
      <c r="A32" s="417" t="s">
        <v>193</v>
      </c>
      <c r="B32" s="426" t="s">
        <v>118</v>
      </c>
      <c r="C32" s="427"/>
      <c r="D32" s="351">
        <f>'New AASHTO Flexible Design Tool'!B18-'New AASHTO Flexible Design Tool'!B19</f>
        <v>-2.469859161635668E-8</v>
      </c>
      <c r="E32" s="348"/>
      <c r="F32" s="96" t="s">
        <v>132</v>
      </c>
      <c r="G32" s="99"/>
      <c r="H32" s="408"/>
      <c r="I32" s="409"/>
      <c r="J32" s="414" t="s">
        <v>206</v>
      </c>
      <c r="K32" s="354"/>
      <c r="L32" s="436" t="s">
        <v>227</v>
      </c>
      <c r="M32" s="437"/>
    </row>
    <row r="33" spans="1:61" s="61" customFormat="1" ht="15" customHeight="1" x14ac:dyDescent="0.25">
      <c r="A33" s="418"/>
      <c r="B33" s="428"/>
      <c r="C33" s="429"/>
      <c r="D33" s="352"/>
      <c r="E33" s="349"/>
      <c r="F33" s="76"/>
      <c r="G33" s="244"/>
      <c r="H33" s="410"/>
      <c r="I33" s="411"/>
      <c r="J33" s="415"/>
      <c r="K33" s="355"/>
      <c r="L33" s="432" t="s">
        <v>254</v>
      </c>
      <c r="M33" s="433"/>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60"/>
    </row>
    <row r="34" spans="1:61" s="61" customFormat="1" ht="19.95" customHeight="1" thickBot="1" x14ac:dyDescent="0.3">
      <c r="A34" s="419"/>
      <c r="B34" s="430"/>
      <c r="C34" s="431"/>
      <c r="D34" s="353"/>
      <c r="E34" s="350"/>
      <c r="F34" s="97" t="s">
        <v>133</v>
      </c>
      <c r="G34" s="100"/>
      <c r="H34" s="412"/>
      <c r="I34" s="413"/>
      <c r="J34" s="416"/>
      <c r="K34" s="356"/>
      <c r="L34" s="434"/>
      <c r="M34" s="435"/>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60"/>
    </row>
    <row r="35" spans="1:61" ht="24.9" customHeight="1" thickBot="1" x14ac:dyDescent="0.3">
      <c r="A35" s="359"/>
      <c r="B35" s="372"/>
      <c r="C35" s="372"/>
      <c r="D35" s="372"/>
      <c r="E35" s="372"/>
      <c r="F35" s="372"/>
      <c r="G35" s="372"/>
      <c r="H35" s="372"/>
      <c r="I35" s="372"/>
      <c r="J35" s="372"/>
      <c r="K35" s="372"/>
      <c r="L35" s="372"/>
      <c r="M35" s="373"/>
    </row>
    <row r="36" spans="1:61" s="163" customFormat="1" ht="25.95" customHeight="1" x14ac:dyDescent="0.25">
      <c r="A36" s="362" t="s">
        <v>117</v>
      </c>
      <c r="B36" s="424" t="s">
        <v>166</v>
      </c>
      <c r="C36" s="425"/>
      <c r="D36" s="101">
        <f>(C26*D26+C27*D27+C28*D28+C29*D29)</f>
        <v>4.4400000000000004</v>
      </c>
      <c r="E36" s="254"/>
      <c r="F36" s="405" t="s">
        <v>192</v>
      </c>
      <c r="G36" s="406"/>
      <c r="H36" s="406"/>
      <c r="I36" s="407"/>
      <c r="J36" s="255" t="s">
        <v>194</v>
      </c>
      <c r="K36" s="256"/>
      <c r="L36" s="257" t="s">
        <v>151</v>
      </c>
      <c r="M36" s="258" t="s">
        <v>152</v>
      </c>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161"/>
      <c r="BI36" s="162"/>
    </row>
    <row r="37" spans="1:61" s="163" customFormat="1" ht="25.95" customHeight="1" x14ac:dyDescent="0.25">
      <c r="A37" s="363"/>
      <c r="B37" s="420" t="s">
        <v>167</v>
      </c>
      <c r="C37" s="421"/>
      <c r="D37" s="64">
        <v>2.6702929093123906</v>
      </c>
      <c r="E37" s="193"/>
      <c r="F37" s="402" t="s">
        <v>170</v>
      </c>
      <c r="G37" s="403"/>
      <c r="H37" s="403"/>
      <c r="I37" s="404"/>
      <c r="J37" s="259" t="s">
        <v>168</v>
      </c>
      <c r="K37" s="229"/>
      <c r="L37" s="164" t="s">
        <v>153</v>
      </c>
      <c r="M37" s="260" t="s">
        <v>152</v>
      </c>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2"/>
    </row>
    <row r="38" spans="1:61" s="163" customFormat="1" ht="25.95" customHeight="1" thickBot="1" x14ac:dyDescent="0.3">
      <c r="A38" s="363"/>
      <c r="B38" s="420" t="s">
        <v>114</v>
      </c>
      <c r="C38" s="421"/>
      <c r="D38" s="65">
        <f>D36-D37</f>
        <v>1.7697070906876098</v>
      </c>
      <c r="E38" s="193"/>
      <c r="F38" s="402" t="s">
        <v>165</v>
      </c>
      <c r="G38" s="403"/>
      <c r="H38" s="403"/>
      <c r="I38" s="404"/>
      <c r="J38" s="183" t="s">
        <v>127</v>
      </c>
      <c r="K38" s="229"/>
      <c r="L38" s="231"/>
      <c r="M38" s="232"/>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2"/>
    </row>
    <row r="39" spans="1:61" s="163" customFormat="1" ht="25.95" customHeight="1" thickBot="1" x14ac:dyDescent="0.3">
      <c r="A39" s="364"/>
      <c r="B39" s="422" t="s">
        <v>113</v>
      </c>
      <c r="C39" s="423"/>
      <c r="D39" s="239" t="str">
        <f>IF(AND(D32&gt;-0.000001,D32&lt;0.000001),(IF(D36&lt;D37,"No","Yes")),"INVALID")</f>
        <v>Yes</v>
      </c>
      <c r="E39" s="261"/>
      <c r="F39" s="399" t="s">
        <v>231</v>
      </c>
      <c r="G39" s="400"/>
      <c r="H39" s="400"/>
      <c r="I39" s="401"/>
      <c r="J39" s="271" t="s">
        <v>249</v>
      </c>
      <c r="K39" s="262"/>
      <c r="L39" s="233"/>
      <c r="M39" s="234"/>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2"/>
    </row>
    <row r="40" spans="1:61" ht="12.75" customHeight="1" x14ac:dyDescent="0.25"/>
    <row r="41" spans="1:61" ht="12.75" customHeight="1" x14ac:dyDescent="0.25">
      <c r="A41" s="56"/>
      <c r="B41" s="21"/>
      <c r="C41" s="172"/>
      <c r="D41" s="172"/>
      <c r="E41" s="172"/>
      <c r="F41" s="172"/>
      <c r="G41" s="172"/>
      <c r="H41" s="155"/>
      <c r="I41" s="155"/>
      <c r="J41" s="156"/>
      <c r="K41" s="156"/>
      <c r="L41" s="156"/>
    </row>
    <row r="42" spans="1:61" ht="12.75" customHeight="1" x14ac:dyDescent="0.25">
      <c r="A42" s="56"/>
      <c r="B42" s="114"/>
      <c r="C42" s="242"/>
      <c r="D42" s="142"/>
      <c r="E42" s="142"/>
      <c r="F42" s="142"/>
      <c r="G42" s="142"/>
      <c r="H42" s="155"/>
      <c r="I42" s="155"/>
      <c r="J42" s="156"/>
      <c r="K42" s="156"/>
      <c r="L42" s="156"/>
    </row>
    <row r="43" spans="1:61" ht="12.75" customHeight="1" x14ac:dyDescent="0.25">
      <c r="A43" s="56"/>
      <c r="B43" s="21"/>
      <c r="C43" s="142"/>
      <c r="D43" s="142"/>
      <c r="E43" s="142"/>
      <c r="F43" s="142"/>
      <c r="G43" s="142"/>
      <c r="H43" s="155"/>
      <c r="I43" s="155"/>
      <c r="J43" s="156"/>
      <c r="K43" s="156"/>
      <c r="L43" s="156"/>
    </row>
    <row r="44" spans="1:61" ht="12.75" customHeight="1" x14ac:dyDescent="0.25">
      <c r="A44" s="56"/>
      <c r="B44" s="21"/>
      <c r="C44" s="242"/>
      <c r="D44" s="142"/>
      <c r="E44" s="142"/>
      <c r="F44" s="142"/>
      <c r="G44" s="142"/>
      <c r="H44" s="155"/>
      <c r="I44" s="155"/>
      <c r="J44" s="156"/>
      <c r="K44" s="156"/>
      <c r="L44" s="156"/>
    </row>
    <row r="45" spans="1:61" ht="12.75" customHeight="1" x14ac:dyDescent="0.25">
      <c r="A45" s="21"/>
      <c r="B45" s="21"/>
      <c r="C45" s="269"/>
      <c r="D45" s="142"/>
      <c r="E45" s="142"/>
      <c r="F45" s="142"/>
      <c r="G45" s="142"/>
      <c r="H45" s="155"/>
      <c r="I45" s="155"/>
      <c r="J45" s="156"/>
      <c r="K45" s="156"/>
      <c r="L45" s="156"/>
    </row>
    <row r="46" spans="1:61" ht="12.75" customHeight="1" x14ac:dyDescent="0.25">
      <c r="A46" s="21"/>
      <c r="B46" s="21"/>
      <c r="C46" s="242"/>
      <c r="D46" s="142"/>
      <c r="E46" s="142"/>
      <c r="F46" s="142"/>
      <c r="G46" s="142"/>
      <c r="H46" s="155"/>
      <c r="I46" s="155"/>
      <c r="J46" s="156"/>
      <c r="K46" s="156"/>
      <c r="L46" s="156"/>
    </row>
    <row r="47" spans="1:61" ht="12.75" customHeight="1" x14ac:dyDescent="0.25">
      <c r="A47" s="21"/>
      <c r="B47" s="66"/>
      <c r="C47" s="142"/>
      <c r="D47" s="142"/>
      <c r="E47" s="142"/>
      <c r="F47" s="142"/>
      <c r="G47" s="142"/>
      <c r="H47" s="155"/>
      <c r="I47" s="155"/>
      <c r="J47" s="156"/>
      <c r="K47" s="156"/>
      <c r="L47" s="156"/>
    </row>
    <row r="48" spans="1:61" ht="12.75" customHeight="1" x14ac:dyDescent="0.25">
      <c r="C48" s="242"/>
      <c r="D48" s="142"/>
      <c r="E48" s="142"/>
      <c r="F48" s="142"/>
      <c r="G48" s="142"/>
      <c r="H48" s="155"/>
      <c r="I48" s="155"/>
      <c r="J48" s="156"/>
      <c r="K48" s="156"/>
      <c r="L48" s="156"/>
    </row>
    <row r="49" spans="1:12" ht="12.75" customHeight="1" x14ac:dyDescent="0.25">
      <c r="C49" s="142"/>
      <c r="D49" s="142"/>
      <c r="E49" s="142"/>
      <c r="F49" s="142"/>
      <c r="G49" s="142"/>
      <c r="H49" s="155"/>
      <c r="I49" s="155"/>
      <c r="J49" s="156"/>
      <c r="K49" s="156"/>
      <c r="L49" s="156"/>
    </row>
    <row r="50" spans="1:12" ht="12.75" customHeight="1" x14ac:dyDescent="0.25">
      <c r="A50" s="32"/>
      <c r="C50" s="242"/>
      <c r="D50" s="142"/>
      <c r="E50" s="142"/>
      <c r="F50" s="142"/>
      <c r="G50" s="142"/>
      <c r="H50" s="155"/>
      <c r="I50" s="155"/>
      <c r="J50" s="156"/>
      <c r="K50" s="156"/>
      <c r="L50" s="156"/>
    </row>
    <row r="51" spans="1:12" ht="12.75" customHeight="1" x14ac:dyDescent="0.25">
      <c r="A51" s="32"/>
      <c r="C51" s="66"/>
      <c r="D51" s="66"/>
      <c r="E51" s="66"/>
      <c r="F51" s="155"/>
      <c r="G51" s="155"/>
      <c r="H51" s="155"/>
      <c r="I51" s="155"/>
      <c r="K51" s="66"/>
    </row>
    <row r="52" spans="1:12" ht="12.75" customHeight="1" x14ac:dyDescent="0.25">
      <c r="A52" s="32"/>
      <c r="C52" s="130"/>
      <c r="D52" s="130"/>
      <c r="E52" s="130"/>
      <c r="F52" s="155"/>
      <c r="G52" s="155"/>
      <c r="H52" s="155"/>
      <c r="I52" s="155"/>
      <c r="K52" s="130"/>
    </row>
    <row r="53" spans="1:12" ht="12.75" customHeight="1" x14ac:dyDescent="0.25">
      <c r="A53" s="32"/>
      <c r="C53" s="66"/>
      <c r="D53" s="66"/>
      <c r="E53" s="66"/>
      <c r="F53" s="155"/>
      <c r="G53" s="155"/>
      <c r="H53" s="155"/>
      <c r="I53" s="155"/>
      <c r="K53" s="66"/>
    </row>
    <row r="54" spans="1:12" ht="12.75" customHeight="1" x14ac:dyDescent="0.25">
      <c r="A54" s="32"/>
      <c r="C54" s="66"/>
      <c r="D54" s="66"/>
      <c r="E54" s="66"/>
      <c r="F54" s="155"/>
      <c r="G54" s="155"/>
      <c r="H54" s="155"/>
      <c r="I54" s="155"/>
      <c r="K54" s="66"/>
    </row>
    <row r="55" spans="1:12" ht="12.75" customHeight="1" x14ac:dyDescent="0.25"/>
    <row r="56" spans="1:12" ht="12.75" customHeight="1" x14ac:dyDescent="0.25"/>
    <row r="57" spans="1:12" ht="12.75" customHeight="1" x14ac:dyDescent="0.25"/>
    <row r="58" spans="1:12" ht="12.75" customHeight="1" x14ac:dyDescent="0.25"/>
    <row r="59" spans="1:12" ht="12.75" customHeight="1" x14ac:dyDescent="0.25"/>
    <row r="60" spans="1:12" ht="12.75" customHeight="1" x14ac:dyDescent="0.25"/>
    <row r="61" spans="1:12" ht="12.75" customHeight="1" x14ac:dyDescent="0.25">
      <c r="A61" s="268"/>
    </row>
    <row r="62" spans="1:12" ht="12.75" customHeight="1" x14ac:dyDescent="0.25"/>
    <row r="63" spans="1:12" ht="12.75" customHeight="1" x14ac:dyDescent="0.25"/>
    <row r="64" spans="1:12"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sheetData>
  <mergeCells count="69">
    <mergeCell ref="I1:M12"/>
    <mergeCell ref="F15:I15"/>
    <mergeCell ref="F14:I14"/>
    <mergeCell ref="A20:M20"/>
    <mergeCell ref="B30:C30"/>
    <mergeCell ref="A26:A30"/>
    <mergeCell ref="F26:I30"/>
    <mergeCell ref="J26:J30"/>
    <mergeCell ref="L30:M30"/>
    <mergeCell ref="L26:M28"/>
    <mergeCell ref="L29:M29"/>
    <mergeCell ref="F11:H11"/>
    <mergeCell ref="E10:H10"/>
    <mergeCell ref="F9:H9"/>
    <mergeCell ref="E8:H8"/>
    <mergeCell ref="F7:H7"/>
    <mergeCell ref="E2:H2"/>
    <mergeCell ref="E6:H6"/>
    <mergeCell ref="F5:H5"/>
    <mergeCell ref="E4:H4"/>
    <mergeCell ref="F3:H3"/>
    <mergeCell ref="F39:I39"/>
    <mergeCell ref="F38:I38"/>
    <mergeCell ref="F37:I37"/>
    <mergeCell ref="F36:I36"/>
    <mergeCell ref="H32:I34"/>
    <mergeCell ref="A35:M35"/>
    <mergeCell ref="J32:J34"/>
    <mergeCell ref="A36:A39"/>
    <mergeCell ref="A32:A34"/>
    <mergeCell ref="B37:C37"/>
    <mergeCell ref="B38:C38"/>
    <mergeCell ref="B39:C39"/>
    <mergeCell ref="B36:C36"/>
    <mergeCell ref="B32:C34"/>
    <mergeCell ref="L33:M34"/>
    <mergeCell ref="L32:M32"/>
    <mergeCell ref="B24:E24"/>
    <mergeCell ref="A1:C1"/>
    <mergeCell ref="A12:C12"/>
    <mergeCell ref="D1:D12"/>
    <mergeCell ref="E1:H1"/>
    <mergeCell ref="E12:H12"/>
    <mergeCell ref="B11:C11"/>
    <mergeCell ref="B10:C10"/>
    <mergeCell ref="B9:C9"/>
    <mergeCell ref="B8:C8"/>
    <mergeCell ref="A2:C2"/>
    <mergeCell ref="B3:C3"/>
    <mergeCell ref="B6:C6"/>
    <mergeCell ref="B5:C5"/>
    <mergeCell ref="B4:C4"/>
    <mergeCell ref="B7:C7"/>
    <mergeCell ref="F17:I17"/>
    <mergeCell ref="F16:I16"/>
    <mergeCell ref="L13:M13"/>
    <mergeCell ref="E32:E34"/>
    <mergeCell ref="D32:D34"/>
    <mergeCell ref="K32:K34"/>
    <mergeCell ref="F13:I13"/>
    <mergeCell ref="A31:M31"/>
    <mergeCell ref="A14:A19"/>
    <mergeCell ref="A24:A25"/>
    <mergeCell ref="F23:I23"/>
    <mergeCell ref="F21:I21"/>
    <mergeCell ref="A22:M22"/>
    <mergeCell ref="F24:M25"/>
    <mergeCell ref="F19:I19"/>
    <mergeCell ref="F18:I18"/>
  </mergeCells>
  <conditionalFormatting sqref="D39">
    <cfRule type="cellIs" dxfId="13" priority="1" operator="equal">
      <formula>"INVALID"</formula>
    </cfRule>
    <cfRule type="containsText" dxfId="12" priority="11" stopIfTrue="1" operator="containsText" text="Yes">
      <formula>NOT(ISERROR(SEARCH("Yes",D39)))</formula>
    </cfRule>
    <cfRule type="containsText" dxfId="11" priority="12" stopIfTrue="1" operator="containsText" text="No">
      <formula>NOT(ISERROR(SEARCH("No",D39)))</formula>
    </cfRule>
  </conditionalFormatting>
  <conditionalFormatting sqref="D32">
    <cfRule type="cellIs" dxfId="10" priority="4" stopIfTrue="1" operator="lessThan">
      <formula>-0.000001</formula>
    </cfRule>
    <cfRule type="cellIs" dxfId="9" priority="5" stopIfTrue="1" operator="greaterThan">
      <formula>0.000001</formula>
    </cfRule>
    <cfRule type="cellIs" dxfId="8" priority="6" stopIfTrue="1" operator="between">
      <formula>-0.000001</formula>
      <formula>0.000001</formula>
    </cfRule>
  </conditionalFormatting>
  <conditionalFormatting sqref="D30">
    <cfRule type="cellIs" dxfId="7" priority="2" operator="greaterThanOrEqual">
      <formula>18</formula>
    </cfRule>
    <cfRule type="cellIs" dxfId="6" priority="3" operator="lessThanOrEqual">
      <formula>18</formula>
    </cfRule>
  </conditionalFormatting>
  <hyperlinks>
    <hyperlink ref="L33" r:id="rId1" display="https://support.microsoft.com/en-us/office/load-the-solver-add-in-in-excel-612926fc-d53b-46b4-872c-e24772f078ca" xr:uid="{5669BC4C-0BBE-4932-814D-616795973662}"/>
    <hyperlink ref="L33:M34" r:id="rId2" display="https://support.microsoft.com/en-us/office/load-the-solver-add-in-in-excel" xr:uid="{E985CF44-0320-416C-A5D2-B7BDA04C92CE}"/>
    <hyperlink ref="L30" r:id="rId3" xr:uid="{624E5A39-9EBB-485C-B4A3-4681BCDDC184}"/>
  </hyperlinks>
  <pageMargins left="0.7" right="0.7" top="0.75" bottom="0.75" header="0.3" footer="0.3"/>
  <pageSetup paperSize="256" orientation="portrait" horizontalDpi="1200"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41"/>
  <sheetViews>
    <sheetView workbookViewId="0">
      <selection activeCell="F14" sqref="F14"/>
    </sheetView>
  </sheetViews>
  <sheetFormatPr defaultRowHeight="13.2" x14ac:dyDescent="0.25"/>
  <cols>
    <col min="1" max="1" width="32.88671875" style="14" customWidth="1"/>
    <col min="2" max="2" width="14.44140625" customWidth="1"/>
    <col min="3" max="7" width="10.6640625" customWidth="1"/>
    <col min="8" max="8" width="9.109375" customWidth="1"/>
  </cols>
  <sheetData>
    <row r="1" spans="1:24" ht="30" customHeight="1" x14ac:dyDescent="0.25">
      <c r="A1"/>
      <c r="B1" s="1"/>
      <c r="C1" s="1"/>
      <c r="D1" s="1"/>
      <c r="E1" s="1"/>
      <c r="F1" s="1"/>
      <c r="G1" s="34"/>
    </row>
    <row r="2" spans="1:24" ht="13.8" thickBot="1" x14ac:dyDescent="0.3">
      <c r="A2" s="15" t="s">
        <v>36</v>
      </c>
      <c r="B2" s="27">
        <f>'New Flexible Pavement Design'!D21</f>
        <v>463463.06986948103</v>
      </c>
      <c r="C2" s="2"/>
      <c r="D2" s="2"/>
      <c r="E2" s="2"/>
      <c r="F2" s="2"/>
      <c r="G2" s="33"/>
      <c r="H2" s="29"/>
      <c r="L2" s="32"/>
    </row>
    <row r="3" spans="1:24" ht="15.6" x14ac:dyDescent="0.35">
      <c r="A3" s="15" t="s">
        <v>12</v>
      </c>
      <c r="B3" s="13">
        <f>'New Flexible Pavement Design'!D18</f>
        <v>-1.2816362381981852</v>
      </c>
      <c r="C3" s="2" t="s">
        <v>9</v>
      </c>
      <c r="D3" s="2"/>
      <c r="E3" s="2"/>
      <c r="F3" s="2"/>
      <c r="G3" s="33"/>
      <c r="H3" s="78" t="s">
        <v>134</v>
      </c>
      <c r="I3" s="81"/>
      <c r="J3" s="81"/>
      <c r="K3" s="81"/>
      <c r="L3" s="82"/>
      <c r="M3" s="81"/>
      <c r="N3" s="83"/>
    </row>
    <row r="4" spans="1:24" x14ac:dyDescent="0.25">
      <c r="A4" s="16" t="s">
        <v>4</v>
      </c>
      <c r="B4" s="11">
        <f>'New Flexible Pavement Design'!D19</f>
        <v>0.45</v>
      </c>
      <c r="C4" s="8" t="s">
        <v>10</v>
      </c>
      <c r="D4" s="8"/>
      <c r="E4" s="8"/>
      <c r="F4" s="8"/>
      <c r="G4" s="33"/>
      <c r="H4" s="79" t="s">
        <v>136</v>
      </c>
      <c r="I4" s="84"/>
      <c r="J4" s="53"/>
      <c r="K4" s="53"/>
      <c r="L4" s="53"/>
      <c r="M4" s="53"/>
      <c r="N4" s="73"/>
    </row>
    <row r="5" spans="1:24" x14ac:dyDescent="0.25">
      <c r="A5" s="17" t="s">
        <v>0</v>
      </c>
      <c r="B5" s="13">
        <f>'New Flexible Pavement Design'!D16</f>
        <v>2.2000000000000002</v>
      </c>
      <c r="C5" s="13" t="s">
        <v>11</v>
      </c>
      <c r="D5" s="13"/>
      <c r="E5" s="2"/>
      <c r="F5" s="2"/>
      <c r="G5" s="33"/>
      <c r="H5" s="79" t="s">
        <v>137</v>
      </c>
      <c r="I5" s="53"/>
      <c r="J5" s="53"/>
      <c r="K5" s="53"/>
      <c r="L5" s="53"/>
      <c r="M5" s="53"/>
      <c r="N5" s="73"/>
    </row>
    <row r="6" spans="1:24" x14ac:dyDescent="0.25">
      <c r="A6" s="17" t="s">
        <v>37</v>
      </c>
      <c r="B6" s="28">
        <f>'New Flexible Pavement Design'!D23</f>
        <v>10000</v>
      </c>
      <c r="C6" s="7" t="s">
        <v>18</v>
      </c>
      <c r="D6" s="7"/>
      <c r="E6" s="7"/>
      <c r="F6" s="7"/>
      <c r="G6" s="33"/>
      <c r="H6" s="79" t="s">
        <v>135</v>
      </c>
      <c r="I6" s="53"/>
      <c r="J6" s="53"/>
      <c r="K6" s="53"/>
      <c r="L6" s="53"/>
      <c r="M6" s="53"/>
      <c r="N6" s="73"/>
    </row>
    <row r="7" spans="1:24" ht="13.8" thickBot="1" x14ac:dyDescent="0.3">
      <c r="A7" s="17"/>
      <c r="B7" s="9" t="s">
        <v>15</v>
      </c>
      <c r="C7" s="7" t="s">
        <v>16</v>
      </c>
      <c r="D7" s="7" t="s">
        <v>14</v>
      </c>
      <c r="E7" s="7" t="s">
        <v>13</v>
      </c>
      <c r="F7" s="7"/>
      <c r="G7" s="33"/>
      <c r="H7" s="80" t="s">
        <v>138</v>
      </c>
      <c r="I7" s="74"/>
      <c r="J7" s="74"/>
      <c r="K7" s="74"/>
      <c r="L7" s="74"/>
      <c r="M7" s="74"/>
      <c r="N7" s="75"/>
    </row>
    <row r="8" spans="1:24" x14ac:dyDescent="0.25">
      <c r="A8" s="15" t="s">
        <v>19</v>
      </c>
      <c r="B8" s="4">
        <f>'New Flexible Pavement Design'!C26</f>
        <v>0.44</v>
      </c>
      <c r="C8" s="4">
        <f>'New Flexible Pavement Design'!C27</f>
        <v>0.34</v>
      </c>
      <c r="D8" s="4">
        <f>'New Flexible Pavement Design'!C28</f>
        <v>0.14000000000000001</v>
      </c>
      <c r="E8" s="3">
        <f>'New Flexible Pavement Design'!C29</f>
        <v>0.11</v>
      </c>
      <c r="F8" s="3"/>
      <c r="G8" s="33"/>
    </row>
    <row r="9" spans="1:24" x14ac:dyDescent="0.25">
      <c r="A9" s="15" t="s">
        <v>20</v>
      </c>
      <c r="B9" s="23">
        <f>'New Flexible Pavement Design'!D26</f>
        <v>4</v>
      </c>
      <c r="C9" s="23">
        <f>'New Flexible Pavement Design'!D27</f>
        <v>4</v>
      </c>
      <c r="D9" s="23">
        <f>'New Flexible Pavement Design'!D28</f>
        <v>0</v>
      </c>
      <c r="E9" s="23">
        <f>'New Flexible Pavement Design'!D29</f>
        <v>12</v>
      </c>
      <c r="F9" s="3" t="s">
        <v>17</v>
      </c>
      <c r="G9" s="33"/>
    </row>
    <row r="10" spans="1:24" x14ac:dyDescent="0.25">
      <c r="A10" s="15" t="s">
        <v>21</v>
      </c>
      <c r="B10" s="26"/>
      <c r="C10" s="4">
        <v>1</v>
      </c>
      <c r="D10" s="4">
        <v>1</v>
      </c>
      <c r="E10" s="4">
        <v>1</v>
      </c>
      <c r="F10" s="3"/>
      <c r="G10" s="33"/>
    </row>
    <row r="11" spans="1:24" x14ac:dyDescent="0.25">
      <c r="A11" s="18" t="s">
        <v>38</v>
      </c>
      <c r="B11" s="54">
        <f>'New Flexible Pavement Design'!D17</f>
        <v>90</v>
      </c>
      <c r="C11" s="1" t="s">
        <v>8</v>
      </c>
      <c r="G11" s="33"/>
    </row>
    <row r="12" spans="1:24" x14ac:dyDescent="0.25">
      <c r="B12" s="5"/>
      <c r="C12" s="5"/>
      <c r="D12" s="5"/>
      <c r="E12" s="5"/>
      <c r="F12" s="5"/>
      <c r="G12" s="5"/>
    </row>
    <row r="13" spans="1:24" ht="13.8" thickBot="1" x14ac:dyDescent="0.3">
      <c r="A13" s="14" t="s">
        <v>39</v>
      </c>
      <c r="B13" s="5" t="s">
        <v>1</v>
      </c>
      <c r="C13" s="5" t="s">
        <v>2</v>
      </c>
      <c r="G13" s="33"/>
    </row>
    <row r="14" spans="1:24" ht="13.8" thickBot="1" x14ac:dyDescent="0.3">
      <c r="A14" s="17" t="s">
        <v>0</v>
      </c>
      <c r="B14" s="13">
        <f>'New Flexible Pavement Design'!D14</f>
        <v>4.2</v>
      </c>
      <c r="C14" s="24">
        <f>'New Flexible Pavement Design'!D15</f>
        <v>2</v>
      </c>
      <c r="R14" s="53"/>
      <c r="S14" s="53"/>
      <c r="T14" s="53"/>
      <c r="U14" s="53"/>
      <c r="V14" s="53"/>
      <c r="W14" s="53"/>
      <c r="X14" s="53"/>
    </row>
    <row r="15" spans="1:24" x14ac:dyDescent="0.25">
      <c r="A15" s="14" t="s">
        <v>22</v>
      </c>
      <c r="B15" s="13">
        <f>'New Flexible Pavement Design'!D36</f>
        <v>4.4400000000000004</v>
      </c>
      <c r="R15" s="53"/>
      <c r="S15" s="53"/>
      <c r="T15" s="53"/>
      <c r="U15" s="53"/>
      <c r="V15" s="53"/>
      <c r="W15" s="53"/>
      <c r="X15" s="53"/>
    </row>
    <row r="16" spans="1:24" ht="16.5" customHeight="1" thickBot="1" x14ac:dyDescent="0.35">
      <c r="A16" s="19" t="s">
        <v>23</v>
      </c>
      <c r="B16" s="30">
        <f>'New Flexible Pavement Design'!D37</f>
        <v>2.6702929093123906</v>
      </c>
      <c r="C16" s="31" t="str">
        <f>'New Flexible Pavement Design'!D39</f>
        <v>Yes</v>
      </c>
      <c r="R16" s="77"/>
      <c r="S16" s="77"/>
      <c r="T16" s="77"/>
      <c r="U16" s="77"/>
      <c r="V16" s="77"/>
      <c r="W16" s="77"/>
      <c r="X16" s="77"/>
    </row>
    <row r="17" spans="1:25" ht="13.5" customHeight="1" thickBot="1" x14ac:dyDescent="0.3">
      <c r="Q17" s="53"/>
      <c r="R17" s="77"/>
      <c r="S17" s="77"/>
      <c r="T17" s="77"/>
      <c r="U17" s="77"/>
      <c r="V17" s="77"/>
      <c r="W17" s="77"/>
      <c r="X17" s="77"/>
      <c r="Y17" s="52"/>
    </row>
    <row r="18" spans="1:25" ht="13.8" thickBot="1" x14ac:dyDescent="0.3">
      <c r="A18" s="14" t="s">
        <v>3</v>
      </c>
      <c r="B18" s="25">
        <f>LOG(B2,10)</f>
        <v>5.6660151339694398</v>
      </c>
      <c r="C18" s="12" t="s">
        <v>5</v>
      </c>
      <c r="E18" s="22"/>
      <c r="Q18" s="51"/>
      <c r="R18" s="77"/>
      <c r="S18" s="77"/>
      <c r="T18" s="77"/>
      <c r="U18" s="77"/>
      <c r="V18" s="77"/>
      <c r="W18" s="77"/>
      <c r="X18" s="77"/>
      <c r="Y18" s="52"/>
    </row>
    <row r="19" spans="1:25" ht="13.8" thickBot="1" x14ac:dyDescent="0.3">
      <c r="B19" s="6">
        <f>ZR*S+9.36*LOG10(sn+1)-0.2+(LOG10(DPSI/(4.2-1.5)))/(0.4+(1094/(sn+1)^5.19))+2.32*LOG10(MR)-8.07</f>
        <v>5.6660151586680314</v>
      </c>
      <c r="C19" s="5" t="s">
        <v>6</v>
      </c>
      <c r="M19" s="21"/>
      <c r="N19" s="21"/>
      <c r="O19" s="21"/>
      <c r="Q19" s="51"/>
      <c r="R19" s="77"/>
      <c r="S19" s="77"/>
      <c r="T19" s="77"/>
      <c r="U19" s="77"/>
      <c r="V19" s="77"/>
      <c r="W19" s="77"/>
      <c r="X19" s="77"/>
      <c r="Y19" s="52"/>
    </row>
    <row r="20" spans="1:25" ht="13.8" thickBot="1" x14ac:dyDescent="0.3">
      <c r="A20" s="20" t="s">
        <v>7</v>
      </c>
      <c r="B20" s="10">
        <f>'New Flexible Pavement Design'!D34</f>
        <v>0</v>
      </c>
      <c r="C20" s="12"/>
      <c r="M20" s="21"/>
      <c r="N20" s="21"/>
      <c r="O20" s="21"/>
      <c r="Q20" s="51"/>
      <c r="R20" s="77"/>
      <c r="S20" s="77"/>
      <c r="T20" s="77"/>
      <c r="U20" s="77"/>
      <c r="V20" s="77"/>
      <c r="W20" s="77"/>
      <c r="X20" s="77"/>
      <c r="Y20" s="52"/>
    </row>
    <row r="21" spans="1:25" x14ac:dyDescent="0.25">
      <c r="M21" s="21"/>
      <c r="N21" s="21"/>
      <c r="O21" s="21"/>
      <c r="Q21" s="51"/>
      <c r="R21" s="77"/>
      <c r="S21" s="77"/>
      <c r="T21" s="77"/>
      <c r="U21" s="77"/>
      <c r="V21" s="77"/>
      <c r="W21" s="77"/>
      <c r="X21" s="77"/>
      <c r="Y21" s="52"/>
    </row>
    <row r="22" spans="1:25" ht="13.8" thickBot="1" x14ac:dyDescent="0.3">
      <c r="A22" s="29"/>
      <c r="H22" s="66"/>
      <c r="I22" s="66"/>
      <c r="J22" s="66"/>
      <c r="K22" s="66"/>
    </row>
    <row r="23" spans="1:25" x14ac:dyDescent="0.25">
      <c r="A23" s="41" t="s">
        <v>24</v>
      </c>
      <c r="B23" s="42"/>
      <c r="C23" s="42"/>
      <c r="D23" s="42"/>
      <c r="E23" s="42"/>
      <c r="F23" s="42"/>
      <c r="G23" s="43"/>
      <c r="H23" s="66"/>
      <c r="I23" s="66"/>
      <c r="J23" s="66"/>
      <c r="K23" s="66"/>
    </row>
    <row r="24" spans="1:25" x14ac:dyDescent="0.25">
      <c r="A24" s="44" t="s">
        <v>25</v>
      </c>
      <c r="B24" s="45"/>
      <c r="C24" s="45"/>
      <c r="D24" s="45"/>
      <c r="E24" s="45"/>
      <c r="F24" s="45"/>
      <c r="G24" s="46"/>
      <c r="H24" s="66"/>
      <c r="I24" s="66"/>
      <c r="J24" s="66"/>
      <c r="K24" s="66"/>
    </row>
    <row r="25" spans="1:25" x14ac:dyDescent="0.25">
      <c r="A25" s="44" t="s">
        <v>26</v>
      </c>
      <c r="B25" s="45"/>
      <c r="C25" s="45"/>
      <c r="D25" s="45"/>
      <c r="E25" s="45"/>
      <c r="F25" s="45"/>
      <c r="G25" s="46"/>
      <c r="H25" s="66"/>
      <c r="I25" s="66"/>
      <c r="J25" s="66"/>
      <c r="K25" s="66"/>
    </row>
    <row r="26" spans="1:25" x14ac:dyDescent="0.25">
      <c r="A26" s="44"/>
      <c r="B26" s="45"/>
      <c r="C26" s="45"/>
      <c r="D26" s="45"/>
      <c r="E26" s="45"/>
      <c r="F26" s="45"/>
      <c r="G26" s="46"/>
      <c r="H26" s="66"/>
      <c r="I26" s="66"/>
      <c r="J26" s="66"/>
      <c r="K26" s="66"/>
    </row>
    <row r="27" spans="1:25" x14ac:dyDescent="0.25">
      <c r="A27" s="44" t="s">
        <v>27</v>
      </c>
      <c r="B27" s="45"/>
      <c r="C27" s="45"/>
      <c r="D27" s="45"/>
      <c r="E27" s="45"/>
      <c r="F27" s="45"/>
      <c r="G27" s="46"/>
      <c r="H27" s="66"/>
      <c r="I27" s="66"/>
      <c r="J27" s="66"/>
      <c r="K27" s="66"/>
    </row>
    <row r="28" spans="1:25" x14ac:dyDescent="0.25">
      <c r="A28" s="44" t="s">
        <v>28</v>
      </c>
      <c r="B28" s="45"/>
      <c r="C28" s="45"/>
      <c r="D28" s="45"/>
      <c r="E28" s="45"/>
      <c r="F28" s="45"/>
      <c r="G28" s="46"/>
      <c r="H28" s="66"/>
      <c r="I28" s="66"/>
      <c r="J28" s="66"/>
      <c r="K28" s="66"/>
    </row>
    <row r="29" spans="1:25" x14ac:dyDescent="0.25">
      <c r="A29" s="44" t="s">
        <v>29</v>
      </c>
      <c r="B29" s="45"/>
      <c r="C29" s="45"/>
      <c r="D29" s="45"/>
      <c r="E29" s="45"/>
      <c r="F29" s="45"/>
      <c r="G29" s="46"/>
      <c r="H29" s="66"/>
      <c r="I29" s="66"/>
      <c r="J29" s="66"/>
      <c r="K29" s="66"/>
    </row>
    <row r="30" spans="1:25" x14ac:dyDescent="0.25">
      <c r="A30" s="44" t="s">
        <v>30</v>
      </c>
      <c r="B30" s="45"/>
      <c r="C30" s="45"/>
      <c r="D30" s="45"/>
      <c r="E30" s="45"/>
      <c r="F30" s="45"/>
      <c r="G30" s="46"/>
      <c r="H30" s="66"/>
      <c r="I30" s="66"/>
      <c r="J30" s="66"/>
      <c r="K30" s="66"/>
    </row>
    <row r="31" spans="1:25" x14ac:dyDescent="0.25">
      <c r="A31" s="44" t="s">
        <v>31</v>
      </c>
      <c r="B31" s="45"/>
      <c r="C31" s="45"/>
      <c r="D31" s="45"/>
      <c r="E31" s="45"/>
      <c r="F31" s="45"/>
      <c r="G31" s="46"/>
      <c r="H31" s="66"/>
      <c r="I31" s="66"/>
      <c r="J31" s="66"/>
      <c r="K31" s="66"/>
    </row>
    <row r="32" spans="1:25" x14ac:dyDescent="0.25">
      <c r="A32" s="44"/>
      <c r="B32" s="45"/>
      <c r="C32" s="45"/>
      <c r="D32" s="45"/>
      <c r="E32" s="45"/>
      <c r="F32" s="45"/>
      <c r="G32" s="46"/>
      <c r="H32" s="66"/>
      <c r="I32" s="66"/>
      <c r="J32" s="66"/>
      <c r="K32" s="66"/>
    </row>
    <row r="33" spans="1:11" x14ac:dyDescent="0.25">
      <c r="A33" s="44" t="s">
        <v>32</v>
      </c>
      <c r="B33" s="45"/>
      <c r="C33" s="45"/>
      <c r="D33" s="45"/>
      <c r="E33" s="45"/>
      <c r="F33" s="45"/>
      <c r="G33" s="46"/>
      <c r="H33" s="66"/>
      <c r="I33" s="66"/>
      <c r="J33" s="66"/>
      <c r="K33" s="66"/>
    </row>
    <row r="34" spans="1:11" x14ac:dyDescent="0.25">
      <c r="A34" s="44" t="s">
        <v>33</v>
      </c>
      <c r="B34" s="45"/>
      <c r="C34" s="45"/>
      <c r="D34" s="45"/>
      <c r="E34" s="45"/>
      <c r="F34" s="45"/>
      <c r="G34" s="46"/>
      <c r="H34" s="66"/>
      <c r="I34" s="66"/>
      <c r="J34" s="66"/>
      <c r="K34" s="66"/>
    </row>
    <row r="35" spans="1:11" x14ac:dyDescent="0.25">
      <c r="A35" s="44" t="s">
        <v>34</v>
      </c>
      <c r="B35" s="45"/>
      <c r="C35" s="45"/>
      <c r="D35" s="45"/>
      <c r="E35" s="45"/>
      <c r="F35" s="45"/>
      <c r="G35" s="46"/>
      <c r="H35" s="66"/>
      <c r="I35" s="66"/>
      <c r="J35" s="66"/>
      <c r="K35" s="66"/>
    </row>
    <row r="36" spans="1:11" x14ac:dyDescent="0.25">
      <c r="A36" s="44" t="s">
        <v>35</v>
      </c>
      <c r="B36" s="45"/>
      <c r="C36" s="45"/>
      <c r="D36" s="45"/>
      <c r="E36" s="45"/>
      <c r="F36" s="45"/>
      <c r="G36" s="46"/>
      <c r="H36" s="66"/>
      <c r="I36" s="66"/>
      <c r="J36" s="66"/>
      <c r="K36" s="66"/>
    </row>
    <row r="37" spans="1:11" ht="13.8" thickBot="1" x14ac:dyDescent="0.3">
      <c r="A37" s="47"/>
      <c r="B37" s="48"/>
      <c r="C37" s="48"/>
      <c r="D37" s="48"/>
      <c r="E37" s="48"/>
      <c r="F37" s="48"/>
      <c r="G37" s="49"/>
      <c r="H37" s="66"/>
      <c r="I37" s="66"/>
      <c r="J37" s="66"/>
      <c r="K37" s="66"/>
    </row>
    <row r="38" spans="1:11" x14ac:dyDescent="0.25">
      <c r="H38" s="66"/>
      <c r="I38" s="66"/>
      <c r="J38" s="66"/>
      <c r="K38" s="66"/>
    </row>
    <row r="39" spans="1:11" x14ac:dyDescent="0.25">
      <c r="H39" s="66"/>
      <c r="I39" s="66"/>
      <c r="J39" s="66"/>
      <c r="K39" s="66"/>
    </row>
    <row r="40" spans="1:11" x14ac:dyDescent="0.25">
      <c r="H40" s="66"/>
      <c r="I40" s="66"/>
      <c r="J40" s="66"/>
      <c r="K40" s="66"/>
    </row>
    <row r="41" spans="1:11" x14ac:dyDescent="0.25">
      <c r="H41" s="66"/>
      <c r="I41" s="66"/>
      <c r="J41" s="66"/>
      <c r="K41" s="66"/>
    </row>
  </sheetData>
  <phoneticPr fontId="2"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J89"/>
  <sheetViews>
    <sheetView workbookViewId="0">
      <selection sqref="A1:C1"/>
    </sheetView>
  </sheetViews>
  <sheetFormatPr defaultRowHeight="13.2" x14ac:dyDescent="0.25"/>
  <cols>
    <col min="1" max="1" width="45.6640625" customWidth="1"/>
    <col min="2" max="2" width="32.6640625" customWidth="1"/>
    <col min="3" max="3" width="26.6640625" customWidth="1"/>
    <col min="4" max="4" width="15.6640625" customWidth="1"/>
    <col min="5" max="5" width="14.33203125" customWidth="1"/>
    <col min="6" max="6" width="11.109375" bestFit="1" customWidth="1"/>
    <col min="7" max="7" width="6.88671875" bestFit="1" customWidth="1"/>
    <col min="8" max="8" width="20.6640625" customWidth="1"/>
    <col min="9" max="9" width="10.6640625" customWidth="1"/>
    <col min="10" max="10" width="60.6640625" customWidth="1"/>
    <col min="11" max="11" width="76.109375" customWidth="1"/>
    <col min="12" max="12" width="25.6640625" customWidth="1"/>
    <col min="13" max="14" width="38.6640625" customWidth="1"/>
    <col min="15" max="61" width="9.109375" style="53" customWidth="1"/>
    <col min="62" max="62" width="9.109375" style="55" customWidth="1"/>
  </cols>
  <sheetData>
    <row r="1" spans="1:62" ht="15" customHeight="1" thickBot="1" x14ac:dyDescent="0.3">
      <c r="A1" s="384"/>
      <c r="B1" s="385"/>
      <c r="C1" s="385"/>
      <c r="D1" s="386"/>
      <c r="E1" s="554"/>
      <c r="F1" s="385"/>
      <c r="G1" s="385"/>
      <c r="H1" s="385"/>
      <c r="I1" s="389"/>
      <c r="J1" s="386"/>
      <c r="K1" s="439"/>
      <c r="L1" s="439"/>
      <c r="M1" s="439"/>
      <c r="N1" s="440"/>
    </row>
    <row r="2" spans="1:62" ht="24.9" customHeight="1" thickBot="1" x14ac:dyDescent="0.3">
      <c r="A2" s="394" t="s">
        <v>174</v>
      </c>
      <c r="B2" s="395"/>
      <c r="C2" s="396"/>
      <c r="D2" s="387"/>
      <c r="E2" s="527" t="s">
        <v>157</v>
      </c>
      <c r="F2" s="395"/>
      <c r="G2" s="395"/>
      <c r="H2" s="395"/>
      <c r="I2" s="396"/>
      <c r="J2" s="387"/>
      <c r="K2" s="387"/>
      <c r="L2" s="387"/>
      <c r="M2" s="387"/>
      <c r="N2" s="441"/>
    </row>
    <row r="3" spans="1:62" ht="13.8" thickBot="1" x14ac:dyDescent="0.3">
      <c r="A3" s="264" t="s">
        <v>195</v>
      </c>
      <c r="B3" s="397" t="str">
        <f>'Introduction and Legend'!D3</f>
        <v>0010-0090</v>
      </c>
      <c r="C3" s="398"/>
      <c r="D3" s="387"/>
      <c r="E3" s="139"/>
      <c r="F3" s="548" t="s">
        <v>164</v>
      </c>
      <c r="G3" s="549"/>
      <c r="H3" s="549"/>
      <c r="I3" s="550"/>
      <c r="J3" s="387"/>
      <c r="K3" s="387"/>
      <c r="L3" s="387"/>
      <c r="M3" s="387"/>
      <c r="N3" s="441"/>
    </row>
    <row r="4" spans="1:62" ht="13.8" thickBot="1" x14ac:dyDescent="0.3">
      <c r="A4" s="265" t="s">
        <v>175</v>
      </c>
      <c r="B4" s="392" t="str">
        <f>'Introduction and Legend'!D4</f>
        <v xml:space="preserve">Int. Improvements (Rte 132 at Magnolia Hill Rd/Nonnewaug Rd) </v>
      </c>
      <c r="C4" s="393"/>
      <c r="D4" s="387"/>
      <c r="E4" s="438"/>
      <c r="F4" s="531"/>
      <c r="G4" s="531"/>
      <c r="H4" s="531"/>
      <c r="I4" s="532"/>
      <c r="J4" s="387"/>
      <c r="K4" s="387"/>
      <c r="L4" s="387"/>
      <c r="M4" s="387"/>
      <c r="N4" s="441"/>
    </row>
    <row r="5" spans="1:62" ht="13.8" thickBot="1" x14ac:dyDescent="0.3">
      <c r="A5" s="265" t="s">
        <v>183</v>
      </c>
      <c r="B5" s="392" t="str">
        <f>'Introduction and Legend'!D5</f>
        <v>Bethlehem</v>
      </c>
      <c r="C5" s="393"/>
      <c r="D5" s="387"/>
      <c r="E5" s="140"/>
      <c r="F5" s="530" t="s">
        <v>119</v>
      </c>
      <c r="G5" s="531"/>
      <c r="H5" s="531"/>
      <c r="I5" s="532"/>
      <c r="J5" s="387"/>
      <c r="K5" s="387"/>
      <c r="L5" s="387"/>
      <c r="M5" s="387"/>
      <c r="N5" s="441"/>
    </row>
    <row r="6" spans="1:62" ht="13.8" thickBot="1" x14ac:dyDescent="0.3">
      <c r="A6" s="265" t="s">
        <v>169</v>
      </c>
      <c r="B6" s="392" t="str">
        <f>'Introduction and Legend'!D6</f>
        <v>Full Depth Reconstruction (20-year)</v>
      </c>
      <c r="C6" s="393"/>
      <c r="D6" s="387"/>
      <c r="E6" s="438"/>
      <c r="F6" s="528"/>
      <c r="G6" s="528"/>
      <c r="H6" s="528"/>
      <c r="I6" s="529"/>
      <c r="J6" s="387"/>
      <c r="K6" s="387"/>
      <c r="L6" s="387"/>
      <c r="M6" s="387"/>
      <c r="N6" s="441"/>
    </row>
    <row r="7" spans="1:62" ht="13.8" thickBot="1" x14ac:dyDescent="0.3">
      <c r="A7" s="265" t="s">
        <v>176</v>
      </c>
      <c r="B7" s="392" t="str">
        <f>'Introduction and Legend'!D7</f>
        <v>Arnott</v>
      </c>
      <c r="C7" s="393"/>
      <c r="D7" s="387"/>
      <c r="E7" s="141"/>
      <c r="F7" s="530" t="s">
        <v>120</v>
      </c>
      <c r="G7" s="531"/>
      <c r="H7" s="531"/>
      <c r="I7" s="532"/>
      <c r="J7" s="387"/>
      <c r="K7" s="387"/>
      <c r="L7" s="387"/>
      <c r="M7" s="387"/>
      <c r="N7" s="441"/>
    </row>
    <row r="8" spans="1:62" ht="13.8" thickBot="1" x14ac:dyDescent="0.3">
      <c r="A8" s="265" t="s">
        <v>177</v>
      </c>
      <c r="B8" s="392" t="str">
        <f>'Introduction and Legend'!D8</f>
        <v>Norton</v>
      </c>
      <c r="C8" s="393"/>
      <c r="D8" s="387"/>
      <c r="E8" s="438"/>
      <c r="F8" s="528"/>
      <c r="G8" s="528"/>
      <c r="H8" s="528"/>
      <c r="I8" s="529"/>
      <c r="J8" s="387"/>
      <c r="K8" s="387"/>
      <c r="L8" s="387"/>
      <c r="M8" s="387"/>
      <c r="N8" s="441"/>
    </row>
    <row r="9" spans="1:62" ht="13.8" thickBot="1" x14ac:dyDescent="0.3">
      <c r="A9" s="265" t="s">
        <v>182</v>
      </c>
      <c r="B9" s="392" t="str">
        <f>'Introduction and Legend'!D9</f>
        <v>CTDOT - Pavement Design Unit</v>
      </c>
      <c r="C9" s="393"/>
      <c r="D9" s="387"/>
      <c r="E9" s="148"/>
      <c r="F9" s="530" t="s">
        <v>130</v>
      </c>
      <c r="G9" s="531"/>
      <c r="H9" s="531"/>
      <c r="I9" s="532"/>
      <c r="J9" s="387"/>
      <c r="K9" s="387"/>
      <c r="L9" s="387"/>
      <c r="M9" s="387"/>
      <c r="N9" s="441"/>
    </row>
    <row r="10" spans="1:62" ht="13.8" thickBot="1" x14ac:dyDescent="0.3">
      <c r="A10" s="265" t="s">
        <v>178</v>
      </c>
      <c r="B10" s="392" t="str">
        <f>'Introduction and Legend'!D10</f>
        <v>Route 132 (East St/Lakes Rd)</v>
      </c>
      <c r="C10" s="393"/>
      <c r="D10" s="387"/>
      <c r="E10" s="438"/>
      <c r="F10" s="528"/>
      <c r="G10" s="528"/>
      <c r="H10" s="528"/>
      <c r="I10" s="529"/>
      <c r="J10" s="387"/>
      <c r="K10" s="387"/>
      <c r="L10" s="387"/>
      <c r="M10" s="387"/>
      <c r="N10" s="441"/>
    </row>
    <row r="11" spans="1:62" ht="13.8" thickBot="1" x14ac:dyDescent="0.3">
      <c r="A11" s="266" t="s">
        <v>181</v>
      </c>
      <c r="B11" s="390" t="str">
        <f>'Introduction and Legend'!D13</f>
        <v>14 years</v>
      </c>
      <c r="C11" s="391"/>
      <c r="D11" s="387"/>
      <c r="E11" s="149"/>
      <c r="F11" s="556" t="s">
        <v>131</v>
      </c>
      <c r="G11" s="557"/>
      <c r="H11" s="557"/>
      <c r="I11" s="558"/>
      <c r="J11" s="387"/>
      <c r="K11" s="387"/>
      <c r="L11" s="387"/>
      <c r="M11" s="387"/>
      <c r="N11" s="441"/>
    </row>
    <row r="12" spans="1:62" s="53" customFormat="1" ht="15" customHeight="1" thickBot="1" x14ac:dyDescent="0.3">
      <c r="A12" s="387"/>
      <c r="B12" s="387"/>
      <c r="C12" s="387"/>
      <c r="D12" s="547"/>
      <c r="E12" s="547"/>
      <c r="F12" s="439"/>
      <c r="G12" s="439"/>
      <c r="H12" s="439"/>
      <c r="I12" s="439"/>
      <c r="J12" s="547"/>
      <c r="K12" s="387"/>
      <c r="L12" s="387"/>
      <c r="M12" s="387"/>
      <c r="N12" s="441"/>
    </row>
    <row r="13" spans="1:62" s="217" customFormat="1" ht="16.2" thickBot="1" x14ac:dyDescent="0.3">
      <c r="A13" s="224" t="s">
        <v>91</v>
      </c>
      <c r="B13" s="346" t="s">
        <v>92</v>
      </c>
      <c r="C13" s="358"/>
      <c r="D13" s="346" t="s">
        <v>93</v>
      </c>
      <c r="E13" s="358"/>
      <c r="F13" s="225" t="s">
        <v>94</v>
      </c>
      <c r="G13" s="225" t="s">
        <v>95</v>
      </c>
      <c r="H13" s="346" t="s">
        <v>123</v>
      </c>
      <c r="I13" s="357"/>
      <c r="J13" s="358"/>
      <c r="K13" s="225" t="s">
        <v>97</v>
      </c>
      <c r="L13" s="225" t="s">
        <v>96</v>
      </c>
      <c r="M13" s="346" t="s">
        <v>98</v>
      </c>
      <c r="N13" s="347"/>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63"/>
    </row>
    <row r="14" spans="1:62" ht="25.95" customHeight="1" x14ac:dyDescent="0.25">
      <c r="A14" s="362" t="s">
        <v>116</v>
      </c>
      <c r="B14" s="534" t="s">
        <v>99</v>
      </c>
      <c r="C14" s="535"/>
      <c r="D14" s="543" t="s">
        <v>1</v>
      </c>
      <c r="E14" s="535"/>
      <c r="F14" s="135">
        <v>4.2</v>
      </c>
      <c r="G14" s="85"/>
      <c r="H14" s="533" t="s">
        <v>121</v>
      </c>
      <c r="I14" s="445"/>
      <c r="J14" s="446"/>
      <c r="K14" s="273" t="s">
        <v>245</v>
      </c>
      <c r="L14" s="86"/>
      <c r="M14" s="89" t="s">
        <v>143</v>
      </c>
      <c r="N14" s="102" t="s">
        <v>144</v>
      </c>
    </row>
    <row r="15" spans="1:62" ht="25.95" customHeight="1" x14ac:dyDescent="0.25">
      <c r="A15" s="363"/>
      <c r="B15" s="539" t="s">
        <v>100</v>
      </c>
      <c r="C15" s="537"/>
      <c r="D15" s="536" t="s">
        <v>2</v>
      </c>
      <c r="E15" s="537"/>
      <c r="F15" s="70">
        <v>2</v>
      </c>
      <c r="G15" s="57"/>
      <c r="H15" s="381" t="s">
        <v>124</v>
      </c>
      <c r="I15" s="344"/>
      <c r="J15" s="345"/>
      <c r="K15" s="196" t="s">
        <v>203</v>
      </c>
      <c r="L15" s="71"/>
      <c r="M15" s="110" t="s">
        <v>139</v>
      </c>
      <c r="N15" s="108" t="s">
        <v>144</v>
      </c>
    </row>
    <row r="16" spans="1:62" ht="25.95" customHeight="1" x14ac:dyDescent="0.25">
      <c r="A16" s="363"/>
      <c r="B16" s="555" t="s">
        <v>172</v>
      </c>
      <c r="C16" s="545"/>
      <c r="D16" s="544" t="s">
        <v>0</v>
      </c>
      <c r="E16" s="545"/>
      <c r="F16" s="137">
        <f>F14-F15</f>
        <v>2.2000000000000002</v>
      </c>
      <c r="G16" s="57"/>
      <c r="H16" s="381" t="s">
        <v>158</v>
      </c>
      <c r="I16" s="344"/>
      <c r="J16" s="345"/>
      <c r="K16" s="67" t="s">
        <v>125</v>
      </c>
      <c r="L16" s="57"/>
      <c r="M16" s="110" t="s">
        <v>143</v>
      </c>
      <c r="N16" s="108" t="s">
        <v>144</v>
      </c>
    </row>
    <row r="17" spans="1:62" ht="25.95" customHeight="1" x14ac:dyDescent="0.25">
      <c r="A17" s="363"/>
      <c r="B17" s="539" t="s">
        <v>101</v>
      </c>
      <c r="C17" s="537"/>
      <c r="D17" s="536" t="s">
        <v>8</v>
      </c>
      <c r="E17" s="537"/>
      <c r="F17" s="58">
        <v>90</v>
      </c>
      <c r="G17" s="57" t="s">
        <v>102</v>
      </c>
      <c r="H17" s="343" t="s">
        <v>196</v>
      </c>
      <c r="I17" s="344"/>
      <c r="J17" s="345"/>
      <c r="K17" s="196" t="s">
        <v>204</v>
      </c>
      <c r="L17" s="57"/>
      <c r="M17" s="110" t="s">
        <v>145</v>
      </c>
      <c r="N17" s="108" t="s">
        <v>146</v>
      </c>
      <c r="P17" s="66"/>
      <c r="Q17" s="66"/>
      <c r="R17" s="66"/>
      <c r="S17" s="66"/>
      <c r="T17" s="66"/>
      <c r="U17" s="66"/>
      <c r="V17" s="66"/>
      <c r="W17" s="66"/>
      <c r="X17" s="66"/>
      <c r="Y17" s="66"/>
      <c r="Z17" s="66"/>
      <c r="AA17" s="66"/>
      <c r="AB17" s="66"/>
      <c r="AC17" s="66"/>
    </row>
    <row r="18" spans="1:62" ht="25.95" customHeight="1" x14ac:dyDescent="0.25">
      <c r="A18" s="363"/>
      <c r="B18" s="539" t="s">
        <v>162</v>
      </c>
      <c r="C18" s="537"/>
      <c r="D18" s="536" t="s">
        <v>9</v>
      </c>
      <c r="E18" s="537"/>
      <c r="F18" s="136">
        <f>-1*TINV((1-(F17/100))*2,9999)</f>
        <v>-1.2816362381981852</v>
      </c>
      <c r="G18" s="57"/>
      <c r="H18" s="381" t="s">
        <v>159</v>
      </c>
      <c r="I18" s="344"/>
      <c r="J18" s="345"/>
      <c r="K18" s="67" t="s">
        <v>125</v>
      </c>
      <c r="L18" s="57"/>
      <c r="M18" s="110" t="s">
        <v>129</v>
      </c>
      <c r="N18" s="108" t="s">
        <v>147</v>
      </c>
      <c r="P18" s="198"/>
      <c r="Q18" s="198"/>
      <c r="R18" s="198"/>
      <c r="S18" s="198"/>
      <c r="T18" s="197"/>
      <c r="U18" s="198"/>
      <c r="V18" s="199"/>
      <c r="W18" s="199"/>
      <c r="X18" s="199"/>
      <c r="Y18" s="199"/>
      <c r="Z18" s="198"/>
      <c r="AA18" s="199"/>
      <c r="AB18" s="199"/>
      <c r="AC18" s="66"/>
    </row>
    <row r="19" spans="1:62" ht="25.95" customHeight="1" thickBot="1" x14ac:dyDescent="0.3">
      <c r="A19" s="364"/>
      <c r="B19" s="538" t="s">
        <v>103</v>
      </c>
      <c r="C19" s="508"/>
      <c r="D19" s="507" t="s">
        <v>10</v>
      </c>
      <c r="E19" s="508"/>
      <c r="F19" s="138">
        <v>0.45</v>
      </c>
      <c r="G19" s="87"/>
      <c r="H19" s="573" t="s">
        <v>122</v>
      </c>
      <c r="I19" s="379"/>
      <c r="J19" s="380"/>
      <c r="K19" s="202" t="s">
        <v>222</v>
      </c>
      <c r="L19" s="87"/>
      <c r="M19" s="111" t="s">
        <v>141</v>
      </c>
      <c r="N19" s="109" t="s">
        <v>140</v>
      </c>
      <c r="P19" s="66"/>
      <c r="Q19" s="66"/>
      <c r="R19" s="66"/>
      <c r="S19" s="66"/>
      <c r="T19" s="66"/>
      <c r="U19" s="66"/>
      <c r="V19" s="66"/>
      <c r="W19" s="66"/>
      <c r="X19" s="66"/>
      <c r="Y19" s="66"/>
      <c r="Z19" s="66"/>
      <c r="AA19" s="66"/>
      <c r="AB19" s="66"/>
      <c r="AC19" s="66"/>
    </row>
    <row r="20" spans="1:62" ht="24.9" customHeight="1" thickBot="1" x14ac:dyDescent="0.3">
      <c r="A20" s="359"/>
      <c r="B20" s="372"/>
      <c r="C20" s="372"/>
      <c r="D20" s="372"/>
      <c r="E20" s="372"/>
      <c r="F20" s="372"/>
      <c r="G20" s="372"/>
      <c r="H20" s="372"/>
      <c r="I20" s="372"/>
      <c r="J20" s="372"/>
      <c r="K20" s="372"/>
      <c r="L20" s="372"/>
      <c r="M20" s="372"/>
      <c r="N20" s="373"/>
    </row>
    <row r="21" spans="1:62" s="61" customFormat="1" ht="40.200000000000003" customHeight="1" thickBot="1" x14ac:dyDescent="0.3">
      <c r="A21" s="226" t="s">
        <v>104</v>
      </c>
      <c r="B21" s="534" t="s">
        <v>105</v>
      </c>
      <c r="C21" s="535"/>
      <c r="D21" s="543" t="s">
        <v>107</v>
      </c>
      <c r="E21" s="535"/>
      <c r="F21" s="88">
        <v>463463.06986948103</v>
      </c>
      <c r="G21" s="248" t="s">
        <v>106</v>
      </c>
      <c r="H21" s="444" t="s">
        <v>236</v>
      </c>
      <c r="I21" s="445"/>
      <c r="J21" s="446"/>
      <c r="K21" s="184" t="s">
        <v>207</v>
      </c>
      <c r="L21" s="85"/>
      <c r="M21" s="69" t="s">
        <v>142</v>
      </c>
      <c r="N21" s="90" t="s">
        <v>148</v>
      </c>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60"/>
    </row>
    <row r="22" spans="1:62" ht="24.9" customHeight="1" thickBot="1" x14ac:dyDescent="0.3">
      <c r="A22" s="359"/>
      <c r="B22" s="372"/>
      <c r="C22" s="372"/>
      <c r="D22" s="372"/>
      <c r="E22" s="372"/>
      <c r="F22" s="372"/>
      <c r="G22" s="372"/>
      <c r="H22" s="372"/>
      <c r="I22" s="372"/>
      <c r="J22" s="372"/>
      <c r="K22" s="372"/>
      <c r="L22" s="372"/>
      <c r="M22" s="372"/>
      <c r="N22" s="373"/>
    </row>
    <row r="23" spans="1:62" s="61" customFormat="1" ht="40.200000000000003" customHeight="1" thickBot="1" x14ac:dyDescent="0.3">
      <c r="A23" s="227" t="s">
        <v>115</v>
      </c>
      <c r="B23" s="504" t="s">
        <v>109</v>
      </c>
      <c r="C23" s="505"/>
      <c r="D23" s="506" t="s">
        <v>108</v>
      </c>
      <c r="E23" s="505"/>
      <c r="F23" s="93">
        <v>10000</v>
      </c>
      <c r="G23" s="92" t="s">
        <v>18</v>
      </c>
      <c r="H23" s="546" t="s">
        <v>160</v>
      </c>
      <c r="I23" s="368"/>
      <c r="J23" s="369"/>
      <c r="K23" s="201" t="s">
        <v>208</v>
      </c>
      <c r="L23" s="94"/>
      <c r="M23" s="104" t="s">
        <v>149</v>
      </c>
      <c r="N23" s="95" t="s">
        <v>150</v>
      </c>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60"/>
    </row>
    <row r="24" spans="1:62" s="61" customFormat="1" ht="24.9" customHeight="1" thickBot="1" x14ac:dyDescent="0.3">
      <c r="A24" s="524"/>
      <c r="B24" s="509"/>
      <c r="C24" s="510"/>
      <c r="D24" s="510"/>
      <c r="E24" s="510"/>
      <c r="F24" s="511"/>
      <c r="G24" s="524"/>
      <c r="H24" s="524"/>
      <c r="I24" s="524"/>
      <c r="J24" s="524"/>
      <c r="K24" s="524"/>
      <c r="L24" s="524"/>
      <c r="M24" s="524"/>
      <c r="N24" s="567"/>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60"/>
    </row>
    <row r="25" spans="1:62" ht="54.9" customHeight="1" thickBot="1" x14ac:dyDescent="0.3">
      <c r="A25" s="525"/>
      <c r="B25" s="540" t="s">
        <v>248</v>
      </c>
      <c r="C25" s="541"/>
      <c r="D25" s="541"/>
      <c r="E25" s="541"/>
      <c r="F25" s="542"/>
      <c r="G25" s="525"/>
      <c r="H25" s="525"/>
      <c r="I25" s="525"/>
      <c r="J25" s="525"/>
      <c r="K25" s="525"/>
      <c r="L25" s="525"/>
      <c r="M25" s="525"/>
      <c r="N25" s="568"/>
    </row>
    <row r="26" spans="1:62" ht="24.9" customHeight="1" thickBot="1" x14ac:dyDescent="0.3">
      <c r="A26" s="526"/>
      <c r="B26" s="132" t="s">
        <v>43</v>
      </c>
      <c r="C26" s="133" t="s">
        <v>155</v>
      </c>
      <c r="D26" s="133" t="s">
        <v>154</v>
      </c>
      <c r="E26" s="147" t="s">
        <v>185</v>
      </c>
      <c r="F26" s="134" t="s">
        <v>48</v>
      </c>
      <c r="G26" s="525"/>
      <c r="H26" s="526"/>
      <c r="I26" s="526"/>
      <c r="J26" s="526"/>
      <c r="K26" s="526"/>
      <c r="L26" s="526"/>
      <c r="M26" s="526"/>
      <c r="N26" s="569"/>
    </row>
    <row r="27" spans="1:62" s="61" customFormat="1" ht="25.95" customHeight="1" x14ac:dyDescent="0.25">
      <c r="A27" s="362" t="s">
        <v>186</v>
      </c>
      <c r="B27" s="123" t="s">
        <v>110</v>
      </c>
      <c r="C27" s="211" t="s">
        <v>55</v>
      </c>
      <c r="D27" s="103">
        <v>2</v>
      </c>
      <c r="E27" s="208">
        <v>0.44</v>
      </c>
      <c r="F27" s="146">
        <f>D27*E27</f>
        <v>0.88</v>
      </c>
      <c r="G27" s="213"/>
      <c r="H27" s="450" t="s">
        <v>247</v>
      </c>
      <c r="I27" s="559"/>
      <c r="J27" s="560"/>
      <c r="K27" s="570" t="s">
        <v>234</v>
      </c>
      <c r="L27" s="185"/>
      <c r="M27" s="436" t="s">
        <v>228</v>
      </c>
      <c r="N27" s="437"/>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60"/>
    </row>
    <row r="28" spans="1:62" s="61" customFormat="1" ht="25.95" customHeight="1" x14ac:dyDescent="0.25">
      <c r="A28" s="363"/>
      <c r="B28" s="123" t="s">
        <v>110</v>
      </c>
      <c r="C28" s="212" t="s">
        <v>49</v>
      </c>
      <c r="D28" s="62">
        <v>2</v>
      </c>
      <c r="E28" s="209">
        <v>0.35</v>
      </c>
      <c r="F28" s="145">
        <f t="shared" ref="F28:F34" si="0">D28*E28</f>
        <v>0.7</v>
      </c>
      <c r="G28" s="190"/>
      <c r="H28" s="561"/>
      <c r="I28" s="562"/>
      <c r="J28" s="563"/>
      <c r="K28" s="571"/>
      <c r="L28" s="191"/>
      <c r="M28" s="458"/>
      <c r="N28" s="4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60"/>
    </row>
    <row r="29" spans="1:62" s="61" customFormat="1" ht="25.95" customHeight="1" x14ac:dyDescent="0.25">
      <c r="A29" s="363"/>
      <c r="B29" s="123" t="s">
        <v>111</v>
      </c>
      <c r="C29" s="212" t="s">
        <v>49</v>
      </c>
      <c r="D29" s="62">
        <v>2</v>
      </c>
      <c r="E29" s="209">
        <v>0.25</v>
      </c>
      <c r="F29" s="145">
        <f t="shared" si="0"/>
        <v>0.5</v>
      </c>
      <c r="G29" s="188"/>
      <c r="H29" s="561"/>
      <c r="I29" s="562"/>
      <c r="J29" s="563"/>
      <c r="K29" s="571"/>
      <c r="L29" s="189"/>
      <c r="M29" s="460"/>
      <c r="N29" s="461"/>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60"/>
    </row>
    <row r="30" spans="1:62" s="61" customFormat="1" ht="25.95" customHeight="1" x14ac:dyDescent="0.25">
      <c r="A30" s="363"/>
      <c r="B30" s="123" t="s">
        <v>112</v>
      </c>
      <c r="C30" s="121" t="s">
        <v>49</v>
      </c>
      <c r="D30" s="116">
        <v>0</v>
      </c>
      <c r="E30" s="210">
        <v>0.1</v>
      </c>
      <c r="F30" s="145">
        <f t="shared" si="0"/>
        <v>0</v>
      </c>
      <c r="G30" s="188"/>
      <c r="H30" s="561"/>
      <c r="I30" s="562"/>
      <c r="J30" s="563"/>
      <c r="K30" s="571"/>
      <c r="L30" s="189"/>
      <c r="M30" s="462" t="s">
        <v>230</v>
      </c>
      <c r="N30" s="49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60"/>
    </row>
    <row r="31" spans="1:62" s="61" customFormat="1" ht="25.95" customHeight="1" x14ac:dyDescent="0.25">
      <c r="A31" s="363"/>
      <c r="B31" s="123" t="s">
        <v>51</v>
      </c>
      <c r="C31" s="121" t="s">
        <v>49</v>
      </c>
      <c r="D31" s="116">
        <v>14</v>
      </c>
      <c r="E31" s="210">
        <v>0.08</v>
      </c>
      <c r="F31" s="145">
        <f t="shared" si="0"/>
        <v>1.1200000000000001</v>
      </c>
      <c r="G31" s="188"/>
      <c r="H31" s="561"/>
      <c r="I31" s="562"/>
      <c r="J31" s="563"/>
      <c r="K31" s="571"/>
      <c r="L31" s="189"/>
      <c r="M31" s="586" t="s">
        <v>272</v>
      </c>
      <c r="N31" s="587"/>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60"/>
    </row>
    <row r="32" spans="1:62" s="61" customFormat="1" ht="25.95" customHeight="1" x14ac:dyDescent="0.25">
      <c r="A32" s="363"/>
      <c r="B32" s="124" t="s">
        <v>53</v>
      </c>
      <c r="C32" s="122" t="s">
        <v>53</v>
      </c>
      <c r="D32" s="117">
        <v>0</v>
      </c>
      <c r="E32" s="119">
        <v>0</v>
      </c>
      <c r="F32" s="145">
        <f t="shared" si="0"/>
        <v>0</v>
      </c>
      <c r="G32" s="188"/>
      <c r="H32" s="561"/>
      <c r="I32" s="562"/>
      <c r="J32" s="563"/>
      <c r="K32" s="571"/>
      <c r="L32" s="189"/>
      <c r="M32" s="475"/>
      <c r="N32" s="476"/>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60"/>
    </row>
    <row r="33" spans="1:62" s="61" customFormat="1" ht="25.95" customHeight="1" x14ac:dyDescent="0.25">
      <c r="A33" s="363"/>
      <c r="B33" s="125" t="s">
        <v>53</v>
      </c>
      <c r="C33" s="122" t="s">
        <v>53</v>
      </c>
      <c r="D33" s="117">
        <v>0</v>
      </c>
      <c r="E33" s="119">
        <v>0</v>
      </c>
      <c r="F33" s="145">
        <f t="shared" si="0"/>
        <v>0</v>
      </c>
      <c r="G33" s="188"/>
      <c r="H33" s="561"/>
      <c r="I33" s="562"/>
      <c r="J33" s="563"/>
      <c r="K33" s="571"/>
      <c r="L33" s="189"/>
      <c r="M33" s="477"/>
      <c r="N33" s="478"/>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60"/>
    </row>
    <row r="34" spans="1:62" s="61" customFormat="1" ht="25.95" customHeight="1" thickBot="1" x14ac:dyDescent="0.3">
      <c r="A34" s="364"/>
      <c r="B34" s="126" t="s">
        <v>53</v>
      </c>
      <c r="C34" s="122" t="s">
        <v>53</v>
      </c>
      <c r="D34" s="118">
        <v>0</v>
      </c>
      <c r="E34" s="120">
        <v>0</v>
      </c>
      <c r="F34" s="145">
        <f t="shared" si="0"/>
        <v>0</v>
      </c>
      <c r="G34" s="186"/>
      <c r="H34" s="564"/>
      <c r="I34" s="565"/>
      <c r="J34" s="566"/>
      <c r="K34" s="572"/>
      <c r="L34" s="187"/>
      <c r="M34" s="479"/>
      <c r="N34" s="480"/>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60"/>
    </row>
    <row r="35" spans="1:62" ht="120" customHeight="1" x14ac:dyDescent="0.25">
      <c r="A35" s="485" t="s">
        <v>273</v>
      </c>
      <c r="B35" s="486"/>
      <c r="C35" s="486"/>
      <c r="D35" s="486"/>
      <c r="E35" s="486"/>
      <c r="F35" s="486"/>
      <c r="G35" s="486"/>
      <c r="H35" s="490"/>
      <c r="I35" s="491"/>
      <c r="J35" s="491"/>
      <c r="K35" s="491"/>
      <c r="L35" s="491"/>
      <c r="M35" s="491"/>
      <c r="N35" s="492"/>
    </row>
    <row r="36" spans="1:62" ht="12.75" customHeight="1" x14ac:dyDescent="0.25">
      <c r="A36" s="487" t="s">
        <v>272</v>
      </c>
      <c r="B36" s="487"/>
      <c r="C36" s="487"/>
      <c r="D36" s="487"/>
      <c r="E36" s="487"/>
      <c r="F36" s="487"/>
      <c r="G36" s="487"/>
      <c r="H36" s="493"/>
      <c r="I36" s="494"/>
      <c r="J36" s="494"/>
      <c r="K36" s="494"/>
      <c r="L36" s="494"/>
      <c r="M36" s="494"/>
      <c r="N36" s="495"/>
    </row>
    <row r="37" spans="1:62" ht="84.9" customHeight="1" thickBot="1" x14ac:dyDescent="0.3">
      <c r="A37" s="488" t="s">
        <v>244</v>
      </c>
      <c r="B37" s="489"/>
      <c r="C37" s="489"/>
      <c r="D37" s="489"/>
      <c r="E37" s="489"/>
      <c r="F37" s="489"/>
      <c r="G37" s="489"/>
      <c r="H37" s="496"/>
      <c r="I37" s="497"/>
      <c r="J37" s="497"/>
      <c r="K37" s="497"/>
      <c r="L37" s="497"/>
      <c r="M37" s="497"/>
      <c r="N37" s="498"/>
    </row>
    <row r="38" spans="1:62" ht="19.95" customHeight="1" x14ac:dyDescent="0.25">
      <c r="A38" s="417" t="s">
        <v>193</v>
      </c>
      <c r="B38" s="426" t="s">
        <v>118</v>
      </c>
      <c r="C38" s="469"/>
      <c r="D38" s="469"/>
      <c r="E38" s="427"/>
      <c r="F38" s="351">
        <f>'Rehab AASHTO Flexible Design'!B18-'Rehab AASHTO Flexible Design'!B19</f>
        <v>-9.3024341296654711E-7</v>
      </c>
      <c r="G38" s="348"/>
      <c r="H38" s="96" t="s">
        <v>132</v>
      </c>
      <c r="I38" s="99"/>
      <c r="J38" s="551"/>
      <c r="K38" s="414" t="s">
        <v>206</v>
      </c>
      <c r="L38" s="354"/>
      <c r="M38" s="483" t="s">
        <v>229</v>
      </c>
      <c r="N38" s="484"/>
    </row>
    <row r="39" spans="1:62" s="61" customFormat="1" ht="15" customHeight="1" x14ac:dyDescent="0.25">
      <c r="A39" s="418"/>
      <c r="B39" s="428"/>
      <c r="C39" s="470"/>
      <c r="D39" s="470"/>
      <c r="E39" s="429"/>
      <c r="F39" s="352"/>
      <c r="G39" s="349"/>
      <c r="H39" s="76"/>
      <c r="I39" s="98"/>
      <c r="J39" s="552"/>
      <c r="K39" s="415"/>
      <c r="L39" s="355"/>
      <c r="M39" s="481" t="s">
        <v>254</v>
      </c>
      <c r="N39" s="482"/>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60"/>
    </row>
    <row r="40" spans="1:62" s="61" customFormat="1" ht="19.95" customHeight="1" thickBot="1" x14ac:dyDescent="0.3">
      <c r="A40" s="419"/>
      <c r="B40" s="430"/>
      <c r="C40" s="471"/>
      <c r="D40" s="471"/>
      <c r="E40" s="431"/>
      <c r="F40" s="353"/>
      <c r="G40" s="350"/>
      <c r="H40" s="97" t="s">
        <v>133</v>
      </c>
      <c r="I40" s="100"/>
      <c r="J40" s="553"/>
      <c r="K40" s="416"/>
      <c r="L40" s="356"/>
      <c r="M40" s="434"/>
      <c r="N40" s="435"/>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60"/>
    </row>
    <row r="41" spans="1:62" ht="24.9" customHeight="1" thickBot="1" x14ac:dyDescent="0.3">
      <c r="A41" s="359"/>
      <c r="B41" s="372"/>
      <c r="C41" s="372"/>
      <c r="D41" s="372"/>
      <c r="E41" s="372"/>
      <c r="F41" s="372"/>
      <c r="G41" s="372"/>
      <c r="H41" s="372"/>
      <c r="I41" s="372"/>
      <c r="J41" s="372"/>
      <c r="K41" s="372"/>
      <c r="L41" s="372"/>
      <c r="M41" s="372"/>
      <c r="N41" s="373"/>
    </row>
    <row r="42" spans="1:62" ht="25.95" customHeight="1" thickBot="1" x14ac:dyDescent="0.3">
      <c r="A42" s="362" t="s">
        <v>117</v>
      </c>
      <c r="B42" s="472" t="s">
        <v>173</v>
      </c>
      <c r="C42" s="473"/>
      <c r="D42" s="473"/>
      <c r="E42" s="474"/>
      <c r="F42" s="128">
        <f>SUMIF(C27:C34,"E",F27:F34)</f>
        <v>2.3200000000000003</v>
      </c>
      <c r="G42" s="195"/>
      <c r="H42" s="501" t="s">
        <v>191</v>
      </c>
      <c r="I42" s="502"/>
      <c r="J42" s="503"/>
      <c r="K42" s="251" t="s">
        <v>197</v>
      </c>
      <c r="L42" s="230"/>
      <c r="M42" s="113" t="s">
        <v>151</v>
      </c>
      <c r="N42" s="112" t="s">
        <v>152</v>
      </c>
    </row>
    <row r="43" spans="1:62" ht="25.95" customHeight="1" x14ac:dyDescent="0.25">
      <c r="A43" s="363"/>
      <c r="B43" s="522" t="s">
        <v>188</v>
      </c>
      <c r="C43" s="466"/>
      <c r="D43" s="466"/>
      <c r="E43" s="467"/>
      <c r="F43" s="145">
        <f>SUMIF(C27:C34,"N",F27:F34)</f>
        <v>0.88</v>
      </c>
      <c r="G43" s="207"/>
      <c r="H43" s="519" t="s">
        <v>189</v>
      </c>
      <c r="I43" s="520"/>
      <c r="J43" s="521"/>
      <c r="K43" s="250" t="s">
        <v>198</v>
      </c>
      <c r="L43" s="228"/>
      <c r="M43" s="113" t="s">
        <v>151</v>
      </c>
      <c r="N43" s="112" t="s">
        <v>152</v>
      </c>
    </row>
    <row r="44" spans="1:62" s="163" customFormat="1" ht="25.95" customHeight="1" x14ac:dyDescent="0.25">
      <c r="A44" s="363"/>
      <c r="B44" s="465" t="s">
        <v>156</v>
      </c>
      <c r="C44" s="466"/>
      <c r="D44" s="466"/>
      <c r="E44" s="467"/>
      <c r="F44" s="127">
        <f>SUM(F27:F34)</f>
        <v>3.2</v>
      </c>
      <c r="G44" s="193"/>
      <c r="H44" s="513" t="s">
        <v>190</v>
      </c>
      <c r="I44" s="514"/>
      <c r="J44" s="515"/>
      <c r="K44" s="183" t="s">
        <v>184</v>
      </c>
      <c r="L44" s="229"/>
      <c r="M44" s="159" t="s">
        <v>151</v>
      </c>
      <c r="N44" s="160" t="s">
        <v>152</v>
      </c>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2"/>
    </row>
    <row r="45" spans="1:62" s="163" customFormat="1" ht="25.95" customHeight="1" x14ac:dyDescent="0.25">
      <c r="A45" s="363"/>
      <c r="B45" s="420" t="s">
        <v>67</v>
      </c>
      <c r="C45" s="468"/>
      <c r="D45" s="468"/>
      <c r="E45" s="421"/>
      <c r="F45" s="64">
        <v>2.67029377126652</v>
      </c>
      <c r="G45" s="193"/>
      <c r="H45" s="516" t="s">
        <v>170</v>
      </c>
      <c r="I45" s="517"/>
      <c r="J45" s="518"/>
      <c r="K45" s="164" t="s">
        <v>168</v>
      </c>
      <c r="L45" s="194"/>
      <c r="M45" s="164" t="s">
        <v>153</v>
      </c>
      <c r="N45" s="165" t="s">
        <v>152</v>
      </c>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2"/>
    </row>
    <row r="46" spans="1:62" s="163" customFormat="1" ht="25.95" customHeight="1" thickBot="1" x14ac:dyDescent="0.3">
      <c r="A46" s="363"/>
      <c r="B46" s="420" t="s">
        <v>114</v>
      </c>
      <c r="C46" s="468"/>
      <c r="D46" s="468"/>
      <c r="E46" s="421"/>
      <c r="F46" s="65">
        <f>F44-F45</f>
        <v>0.52970622873348017</v>
      </c>
      <c r="G46" s="193"/>
      <c r="H46" s="512" t="s">
        <v>165</v>
      </c>
      <c r="I46" s="512"/>
      <c r="J46" s="512"/>
      <c r="K46" s="164" t="s">
        <v>127</v>
      </c>
      <c r="L46" s="194"/>
      <c r="M46" s="231"/>
      <c r="N46" s="232"/>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2"/>
    </row>
    <row r="47" spans="1:62" s="163" customFormat="1" ht="25.95" customHeight="1" thickBot="1" x14ac:dyDescent="0.3">
      <c r="A47" s="364"/>
      <c r="B47" s="422" t="s">
        <v>113</v>
      </c>
      <c r="C47" s="523"/>
      <c r="D47" s="523"/>
      <c r="E47" s="523"/>
      <c r="F47" s="239" t="str">
        <f>IF(AND(F38&gt;-0.000001,F38&lt;0.000001),(IF(F44&lt;F45,"No","Yes")),"INVALID")</f>
        <v>Yes</v>
      </c>
      <c r="G47" s="238"/>
      <c r="H47" s="500" t="s">
        <v>128</v>
      </c>
      <c r="I47" s="500"/>
      <c r="J47" s="500"/>
      <c r="K47" s="274" t="s">
        <v>249</v>
      </c>
      <c r="L47" s="192"/>
      <c r="M47" s="233"/>
      <c r="N47" s="234"/>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2"/>
    </row>
    <row r="48" spans="1:62" ht="12.75" customHeight="1" x14ac:dyDescent="0.25">
      <c r="D48" s="53"/>
    </row>
    <row r="49" spans="1:13" ht="12.75" customHeight="1" x14ac:dyDescent="0.25">
      <c r="A49" s="56"/>
      <c r="B49" s="21"/>
      <c r="C49" s="21"/>
      <c r="D49" s="129"/>
      <c r="E49" s="172"/>
      <c r="F49" s="172"/>
      <c r="G49" s="172"/>
      <c r="H49" s="172"/>
      <c r="I49" s="172"/>
      <c r="J49" s="156"/>
      <c r="K49" s="21"/>
      <c r="L49" s="172"/>
      <c r="M49" s="21"/>
    </row>
    <row r="50" spans="1:13" ht="12.75" customHeight="1" x14ac:dyDescent="0.25">
      <c r="A50" s="56"/>
      <c r="B50" s="114"/>
      <c r="C50" s="114"/>
      <c r="D50" s="130"/>
      <c r="E50" s="242"/>
      <c r="F50" s="142"/>
      <c r="G50" s="142"/>
      <c r="H50" s="142"/>
      <c r="I50" s="142"/>
      <c r="J50" s="156"/>
      <c r="K50" s="56"/>
      <c r="L50" s="172"/>
      <c r="M50" s="21"/>
    </row>
    <row r="51" spans="1:13" ht="12.75" customHeight="1" x14ac:dyDescent="0.25">
      <c r="A51" s="56"/>
      <c r="B51" s="21"/>
      <c r="C51" s="66"/>
      <c r="D51" s="131"/>
      <c r="E51" s="142"/>
      <c r="F51" s="142"/>
      <c r="G51" s="142"/>
      <c r="H51" s="142"/>
      <c r="I51" s="142"/>
      <c r="J51" s="156"/>
      <c r="K51" s="21"/>
      <c r="L51" s="172"/>
      <c r="M51" s="21"/>
    </row>
    <row r="52" spans="1:13" ht="12.75" customHeight="1" x14ac:dyDescent="0.25">
      <c r="A52" s="56"/>
      <c r="B52" s="21"/>
      <c r="C52" s="21"/>
      <c r="D52" s="130"/>
      <c r="E52" s="242"/>
      <c r="F52" s="142"/>
      <c r="G52" s="142"/>
      <c r="H52" s="142"/>
      <c r="I52" s="142"/>
      <c r="J52" s="115"/>
      <c r="K52" s="21"/>
      <c r="L52" s="172"/>
      <c r="M52" s="21"/>
    </row>
    <row r="53" spans="1:13" ht="12.75" customHeight="1" x14ac:dyDescent="0.25">
      <c r="A53" s="21"/>
      <c r="B53" s="21"/>
      <c r="C53" s="21"/>
      <c r="D53" s="131"/>
      <c r="E53" s="142"/>
      <c r="F53" s="142"/>
      <c r="G53" s="142"/>
      <c r="H53" s="142"/>
      <c r="I53" s="142"/>
      <c r="J53" s="72"/>
      <c r="K53" s="21"/>
      <c r="L53" s="172"/>
      <c r="M53" s="21"/>
    </row>
    <row r="54" spans="1:13" ht="12.75" customHeight="1" x14ac:dyDescent="0.25">
      <c r="A54" s="21"/>
      <c r="B54" s="21"/>
      <c r="C54" s="21"/>
      <c r="D54" s="130"/>
      <c r="E54" s="242"/>
      <c r="F54" s="142"/>
      <c r="G54" s="142"/>
      <c r="H54" s="142"/>
      <c r="I54" s="142"/>
      <c r="J54" s="115"/>
      <c r="K54" s="21"/>
      <c r="L54" s="172"/>
      <c r="M54" s="21"/>
    </row>
    <row r="55" spans="1:13" ht="12.75" customHeight="1" x14ac:dyDescent="0.25">
      <c r="A55" s="21"/>
      <c r="B55" s="21"/>
      <c r="C55" s="21"/>
      <c r="D55" s="131"/>
      <c r="E55" s="142"/>
      <c r="F55" s="142"/>
      <c r="G55" s="142"/>
      <c r="H55" s="142"/>
      <c r="I55" s="142"/>
      <c r="J55" s="72"/>
      <c r="K55" s="21"/>
      <c r="L55" s="172"/>
      <c r="M55" s="21"/>
    </row>
    <row r="56" spans="1:13" ht="12.75" customHeight="1" x14ac:dyDescent="0.25">
      <c r="D56" s="130"/>
      <c r="E56" s="242"/>
      <c r="F56" s="142"/>
      <c r="G56" s="142"/>
      <c r="H56" s="142"/>
      <c r="I56" s="142"/>
      <c r="J56" s="68"/>
      <c r="L56" s="172"/>
    </row>
    <row r="57" spans="1:13" ht="12.75" customHeight="1" x14ac:dyDescent="0.25">
      <c r="D57" s="66"/>
      <c r="E57" s="142"/>
      <c r="F57" s="142"/>
      <c r="G57" s="142"/>
      <c r="H57" s="142"/>
      <c r="I57" s="142"/>
      <c r="L57" s="172"/>
    </row>
    <row r="58" spans="1:13" ht="12.75" customHeight="1" x14ac:dyDescent="0.25">
      <c r="A58" s="32"/>
      <c r="D58" s="130"/>
      <c r="E58" s="242"/>
      <c r="F58" s="142"/>
      <c r="G58" s="142"/>
      <c r="H58" s="142"/>
      <c r="I58" s="142"/>
      <c r="L58" s="172"/>
    </row>
    <row r="59" spans="1:13" ht="12.75" customHeight="1" x14ac:dyDescent="0.25">
      <c r="A59" s="32"/>
      <c r="D59" s="66"/>
      <c r="E59" s="66"/>
      <c r="F59" s="130"/>
      <c r="G59" s="130"/>
      <c r="H59" s="66"/>
      <c r="L59" s="130"/>
    </row>
    <row r="60" spans="1:13" ht="12.75" customHeight="1" x14ac:dyDescent="0.25">
      <c r="A60" s="32"/>
      <c r="D60" s="130"/>
      <c r="E60" s="130"/>
      <c r="F60" s="130"/>
      <c r="G60" s="130"/>
      <c r="H60" s="66"/>
      <c r="L60" s="130"/>
    </row>
    <row r="61" spans="1:13" ht="12.75" customHeight="1" x14ac:dyDescent="0.25">
      <c r="A61" s="32"/>
      <c r="D61" s="66"/>
      <c r="E61" s="66"/>
      <c r="F61" s="66"/>
      <c r="G61" s="66"/>
      <c r="H61" s="66"/>
      <c r="L61" s="66"/>
    </row>
    <row r="62" spans="1:13" ht="12.75" customHeight="1" x14ac:dyDescent="0.25">
      <c r="A62" s="32"/>
      <c r="D62" s="66"/>
      <c r="E62" s="66"/>
      <c r="F62" s="66"/>
      <c r="G62" s="66"/>
      <c r="H62" s="66"/>
      <c r="L62" s="66"/>
    </row>
    <row r="63" spans="1:13" ht="12.75" customHeight="1" x14ac:dyDescent="0.25">
      <c r="D63" s="66"/>
      <c r="E63" s="66"/>
      <c r="F63" s="66"/>
      <c r="G63" s="66"/>
      <c r="H63" s="66"/>
      <c r="L63" s="66"/>
    </row>
    <row r="64" spans="1:13"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sheetData>
  <mergeCells count="95">
    <mergeCell ref="M27:N29"/>
    <mergeCell ref="H27:J34"/>
    <mergeCell ref="G24:N26"/>
    <mergeCell ref="K27:K34"/>
    <mergeCell ref="A2:C2"/>
    <mergeCell ref="A20:N20"/>
    <mergeCell ref="A22:N22"/>
    <mergeCell ref="H21:J21"/>
    <mergeCell ref="B21:C21"/>
    <mergeCell ref="H19:J19"/>
    <mergeCell ref="D21:E21"/>
    <mergeCell ref="B7:C7"/>
    <mergeCell ref="B8:C8"/>
    <mergeCell ref="B9:C9"/>
    <mergeCell ref="F9:I9"/>
    <mergeCell ref="E8:I8"/>
    <mergeCell ref="J38:J40"/>
    <mergeCell ref="K38:K40"/>
    <mergeCell ref="F38:F40"/>
    <mergeCell ref="A1:C1"/>
    <mergeCell ref="J1:N12"/>
    <mergeCell ref="E1:I1"/>
    <mergeCell ref="M13:N13"/>
    <mergeCell ref="B18:C18"/>
    <mergeCell ref="D18:E18"/>
    <mergeCell ref="H18:J18"/>
    <mergeCell ref="B16:C16"/>
    <mergeCell ref="B10:C10"/>
    <mergeCell ref="B11:C11"/>
    <mergeCell ref="A12:C12"/>
    <mergeCell ref="E10:I10"/>
    <mergeCell ref="F11:I11"/>
    <mergeCell ref="D13:E13"/>
    <mergeCell ref="D14:E14"/>
    <mergeCell ref="D16:E16"/>
    <mergeCell ref="H23:J23"/>
    <mergeCell ref="B3:C3"/>
    <mergeCell ref="B4:C4"/>
    <mergeCell ref="B5:C5"/>
    <mergeCell ref="B6:C6"/>
    <mergeCell ref="D15:E15"/>
    <mergeCell ref="B15:C15"/>
    <mergeCell ref="F7:I7"/>
    <mergeCell ref="H13:J13"/>
    <mergeCell ref="E12:I12"/>
    <mergeCell ref="D1:D12"/>
    <mergeCell ref="F3:I3"/>
    <mergeCell ref="A24:A26"/>
    <mergeCell ref="E2:I2"/>
    <mergeCell ref="E6:I6"/>
    <mergeCell ref="F5:I5"/>
    <mergeCell ref="E4:I4"/>
    <mergeCell ref="A14:A19"/>
    <mergeCell ref="H14:J14"/>
    <mergeCell ref="H15:J15"/>
    <mergeCell ref="H16:J16"/>
    <mergeCell ref="H17:J17"/>
    <mergeCell ref="B14:C14"/>
    <mergeCell ref="D17:E17"/>
    <mergeCell ref="B19:C19"/>
    <mergeCell ref="B17:C17"/>
    <mergeCell ref="B25:F25"/>
    <mergeCell ref="B13:C13"/>
    <mergeCell ref="H47:J47"/>
    <mergeCell ref="H42:J42"/>
    <mergeCell ref="B23:C23"/>
    <mergeCell ref="D23:E23"/>
    <mergeCell ref="D19:E19"/>
    <mergeCell ref="B24:F24"/>
    <mergeCell ref="H46:J46"/>
    <mergeCell ref="H44:J44"/>
    <mergeCell ref="H45:J45"/>
    <mergeCell ref="H43:J43"/>
    <mergeCell ref="A41:N41"/>
    <mergeCell ref="B46:E46"/>
    <mergeCell ref="B43:E43"/>
    <mergeCell ref="G38:G40"/>
    <mergeCell ref="A42:A47"/>
    <mergeCell ref="B47:E47"/>
    <mergeCell ref="B44:E44"/>
    <mergeCell ref="B45:E45"/>
    <mergeCell ref="B38:E40"/>
    <mergeCell ref="B42:E42"/>
    <mergeCell ref="M32:N34"/>
    <mergeCell ref="M39:N40"/>
    <mergeCell ref="M38:N38"/>
    <mergeCell ref="A35:G35"/>
    <mergeCell ref="A36:G36"/>
    <mergeCell ref="A37:G37"/>
    <mergeCell ref="H35:N37"/>
    <mergeCell ref="A38:A40"/>
    <mergeCell ref="A27:A34"/>
    <mergeCell ref="L38:L40"/>
    <mergeCell ref="M31:N31"/>
    <mergeCell ref="M30:N30"/>
  </mergeCells>
  <conditionalFormatting sqref="F47">
    <cfRule type="cellIs" dxfId="5" priority="1" operator="equal">
      <formula>"INVALID"</formula>
    </cfRule>
    <cfRule type="containsText" dxfId="4" priority="5" stopIfTrue="1" operator="containsText" text="Yes">
      <formula>NOT(ISERROR(SEARCH("Yes",F47)))</formula>
    </cfRule>
    <cfRule type="containsText" dxfId="3" priority="6" stopIfTrue="1" operator="containsText" text="No">
      <formula>NOT(ISERROR(SEARCH("No",F47)))</formula>
    </cfRule>
  </conditionalFormatting>
  <conditionalFormatting sqref="F38">
    <cfRule type="cellIs" dxfId="2" priority="2" stopIfTrue="1" operator="lessThan">
      <formula>-0.000001</formula>
    </cfRule>
    <cfRule type="cellIs" dxfId="1" priority="3" stopIfTrue="1" operator="greaterThan">
      <formula>0.000001</formula>
    </cfRule>
    <cfRule type="cellIs" dxfId="0" priority="4" stopIfTrue="1" operator="between">
      <formula>-0.000001</formula>
      <formula>0.000001</formula>
    </cfRule>
  </conditionalFormatting>
  <hyperlinks>
    <hyperlink ref="M39" r:id="rId1" display="https://support.microsoft.com/en-us/office/load-the-solver-add-in-in-excel-612926fc-d53b-46b4-872c-e24772f078ca" xr:uid="{2EC2F8CC-314A-49DA-91BF-2A9B40522D8C}"/>
    <hyperlink ref="A36" r:id="rId2" xr:uid="{6DBA85CB-6917-49A9-9FFE-8A5DCDC6D123}"/>
    <hyperlink ref="M39:N40" r:id="rId3" display="https://support.microsoft.com/en-us/office/load-the-solver-add-in-in-excel" xr:uid="{D87ADF45-F7B3-4FD6-92C9-994CC941F7D2}"/>
    <hyperlink ref="A36:G36" r:id="rId4" display="https://ctgovexec.sharepoint.com/:f:/r/sites/DOTEngineeringSrvcs/Shared-Documents/Pavement-Design-Unit/Special-Provisions" xr:uid="{6FFEB88D-7BD8-45F9-A5C8-3495E241A7D0}"/>
    <hyperlink ref="M31" r:id="rId5" xr:uid="{25BB84D5-DE08-463A-81B2-D6188D42DF6C}"/>
  </hyperlinks>
  <pageMargins left="0.7" right="0.7" top="0.75" bottom="0.75" header="0.3" footer="0.3"/>
  <pageSetup paperSize="256" orientation="portrait" horizontalDpi="1200" verticalDpi="1200"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41"/>
  <sheetViews>
    <sheetView workbookViewId="0">
      <selection activeCell="B19" sqref="B19"/>
    </sheetView>
  </sheetViews>
  <sheetFormatPr defaultRowHeight="13.2" x14ac:dyDescent="0.25"/>
  <cols>
    <col min="1" max="1" width="32.88671875" style="14" customWidth="1"/>
    <col min="2" max="2" width="14.44140625" customWidth="1"/>
    <col min="3" max="7" width="10.6640625" customWidth="1"/>
    <col min="8" max="8" width="9.109375" customWidth="1"/>
  </cols>
  <sheetData>
    <row r="1" spans="1:24" ht="30" customHeight="1" x14ac:dyDescent="0.25">
      <c r="A1"/>
      <c r="B1" s="1"/>
      <c r="C1" s="1"/>
      <c r="D1" s="1"/>
      <c r="E1" s="1"/>
      <c r="F1" s="1"/>
      <c r="G1" s="34"/>
    </row>
    <row r="2" spans="1:24" ht="13.8" thickBot="1" x14ac:dyDescent="0.3">
      <c r="A2" s="15" t="s">
        <v>36</v>
      </c>
      <c r="B2" s="27">
        <f>'Rehab Flexible Pavement Design'!F21</f>
        <v>463463.06986948103</v>
      </c>
      <c r="C2" s="2"/>
      <c r="D2" s="2"/>
      <c r="E2" s="2"/>
      <c r="F2" s="2"/>
      <c r="G2" s="33"/>
      <c r="H2" s="29"/>
      <c r="L2" s="32"/>
    </row>
    <row r="3" spans="1:24" ht="15.6" x14ac:dyDescent="0.35">
      <c r="A3" s="15" t="s">
        <v>12</v>
      </c>
      <c r="B3" s="13">
        <f>'Rehab Flexible Pavement Design'!F18</f>
        <v>-1.2816362381981852</v>
      </c>
      <c r="C3" s="2" t="s">
        <v>9</v>
      </c>
      <c r="D3" s="2"/>
      <c r="E3" s="2"/>
      <c r="F3" s="2"/>
      <c r="G3" s="33"/>
      <c r="H3" s="78" t="s">
        <v>134</v>
      </c>
      <c r="I3" s="81"/>
      <c r="J3" s="81"/>
      <c r="K3" s="81"/>
      <c r="L3" s="82"/>
      <c r="M3" s="81"/>
      <c r="N3" s="83"/>
    </row>
    <row r="4" spans="1:24" x14ac:dyDescent="0.25">
      <c r="A4" s="16" t="s">
        <v>4</v>
      </c>
      <c r="B4" s="11">
        <f>'Rehab Flexible Pavement Design'!F19</f>
        <v>0.45</v>
      </c>
      <c r="C4" s="8" t="s">
        <v>10</v>
      </c>
      <c r="D4" s="8"/>
      <c r="E4" s="8"/>
      <c r="F4" s="8"/>
      <c r="G4" s="33"/>
      <c r="H4" s="79" t="s">
        <v>136</v>
      </c>
      <c r="I4" s="84"/>
      <c r="J4" s="53"/>
      <c r="K4" s="53"/>
      <c r="L4" s="53"/>
      <c r="M4" s="53"/>
      <c r="N4" s="73"/>
    </row>
    <row r="5" spans="1:24" x14ac:dyDescent="0.25">
      <c r="A5" s="17" t="s">
        <v>0</v>
      </c>
      <c r="B5" s="13">
        <f>'Rehab Flexible Pavement Design'!F16</f>
        <v>2.2000000000000002</v>
      </c>
      <c r="C5" s="13" t="s">
        <v>11</v>
      </c>
      <c r="D5" s="13"/>
      <c r="E5" s="2"/>
      <c r="F5" s="2"/>
      <c r="G5" s="33"/>
      <c r="H5" s="79" t="s">
        <v>137</v>
      </c>
      <c r="I5" s="53"/>
      <c r="J5" s="53"/>
      <c r="K5" s="53"/>
      <c r="L5" s="53"/>
      <c r="M5" s="53"/>
      <c r="N5" s="73"/>
    </row>
    <row r="6" spans="1:24" x14ac:dyDescent="0.25">
      <c r="A6" s="17" t="s">
        <v>37</v>
      </c>
      <c r="B6" s="28">
        <f>'Rehab Flexible Pavement Design'!F23</f>
        <v>10000</v>
      </c>
      <c r="C6" s="7" t="s">
        <v>18</v>
      </c>
      <c r="D6" s="7"/>
      <c r="E6" s="7"/>
      <c r="F6" s="7"/>
      <c r="G6" s="33"/>
      <c r="H6" s="79" t="s">
        <v>135</v>
      </c>
      <c r="I6" s="53"/>
      <c r="J6" s="53"/>
      <c r="K6" s="53"/>
      <c r="L6" s="53"/>
      <c r="M6" s="53"/>
      <c r="N6" s="73"/>
    </row>
    <row r="7" spans="1:24" ht="13.8" thickBot="1" x14ac:dyDescent="0.3">
      <c r="A7" s="17"/>
      <c r="B7" s="9" t="s">
        <v>15</v>
      </c>
      <c r="C7" s="7" t="s">
        <v>16</v>
      </c>
      <c r="D7" s="7" t="s">
        <v>14</v>
      </c>
      <c r="E7" s="7" t="s">
        <v>13</v>
      </c>
      <c r="F7" s="7"/>
      <c r="G7" s="33"/>
      <c r="H7" s="80" t="s">
        <v>138</v>
      </c>
      <c r="I7" s="74"/>
      <c r="J7" s="74"/>
      <c r="K7" s="74"/>
      <c r="L7" s="74"/>
      <c r="M7" s="74"/>
      <c r="N7" s="75"/>
    </row>
    <row r="8" spans="1:24" x14ac:dyDescent="0.25">
      <c r="A8" s="15" t="s">
        <v>19</v>
      </c>
      <c r="B8" s="4">
        <f>'Rehab Flexible Pavement Design'!D27</f>
        <v>2</v>
      </c>
      <c r="C8" s="4">
        <f>'Rehab Flexible Pavement Design'!D28</f>
        <v>2</v>
      </c>
      <c r="D8" s="4">
        <f>'Rehab Flexible Pavement Design'!D29</f>
        <v>2</v>
      </c>
      <c r="E8" s="3">
        <f>'Rehab Flexible Pavement Design'!D34</f>
        <v>0</v>
      </c>
      <c r="F8" s="3"/>
      <c r="G8" s="33"/>
    </row>
    <row r="9" spans="1:24" x14ac:dyDescent="0.25">
      <c r="A9" s="15" t="s">
        <v>20</v>
      </c>
      <c r="B9" s="23">
        <f>'Rehab Flexible Pavement Design'!F27</f>
        <v>0.88</v>
      </c>
      <c r="C9" s="23">
        <f>'Rehab Flexible Pavement Design'!F28</f>
        <v>0.7</v>
      </c>
      <c r="D9" s="23">
        <f>'Rehab Flexible Pavement Design'!F29</f>
        <v>0.5</v>
      </c>
      <c r="E9" s="23">
        <f>'Rehab Flexible Pavement Design'!F34</f>
        <v>0</v>
      </c>
      <c r="F9" s="3" t="s">
        <v>17</v>
      </c>
      <c r="G9" s="33"/>
    </row>
    <row r="10" spans="1:24" x14ac:dyDescent="0.25">
      <c r="A10" s="15" t="s">
        <v>21</v>
      </c>
      <c r="B10" s="26"/>
      <c r="C10" s="4">
        <v>1</v>
      </c>
      <c r="D10" s="4">
        <v>1</v>
      </c>
      <c r="E10" s="4">
        <v>1</v>
      </c>
      <c r="F10" s="3"/>
      <c r="G10" s="33"/>
    </row>
    <row r="11" spans="1:24" x14ac:dyDescent="0.25">
      <c r="A11" s="18" t="s">
        <v>38</v>
      </c>
      <c r="B11" s="54">
        <f>'Rehab Flexible Pavement Design'!F16</f>
        <v>2.2000000000000002</v>
      </c>
      <c r="C11" s="1" t="s">
        <v>8</v>
      </c>
      <c r="G11" s="33"/>
    </row>
    <row r="12" spans="1:24" x14ac:dyDescent="0.25">
      <c r="B12" s="5"/>
      <c r="C12" s="5"/>
      <c r="D12" s="5"/>
      <c r="E12" s="5"/>
      <c r="F12" s="5"/>
      <c r="G12" s="5"/>
    </row>
    <row r="13" spans="1:24" ht="13.8" thickBot="1" x14ac:dyDescent="0.3">
      <c r="A13" s="14" t="s">
        <v>39</v>
      </c>
      <c r="B13" s="5" t="s">
        <v>1</v>
      </c>
      <c r="C13" s="5" t="s">
        <v>2</v>
      </c>
      <c r="G13" s="33"/>
    </row>
    <row r="14" spans="1:24" ht="13.8" thickBot="1" x14ac:dyDescent="0.3">
      <c r="A14" s="17" t="s">
        <v>0</v>
      </c>
      <c r="B14" s="13">
        <f>'Rehab Flexible Pavement Design'!F14</f>
        <v>4.2</v>
      </c>
      <c r="C14" s="24">
        <f>'Rehab Flexible Pavement Design'!F15</f>
        <v>2</v>
      </c>
      <c r="R14" s="53"/>
      <c r="S14" s="53"/>
      <c r="T14" s="53"/>
      <c r="U14" s="53"/>
      <c r="V14" s="53"/>
      <c r="W14" s="53"/>
      <c r="X14" s="53"/>
    </row>
    <row r="15" spans="1:24" x14ac:dyDescent="0.25">
      <c r="A15" s="14" t="s">
        <v>22</v>
      </c>
      <c r="B15" s="13">
        <f>'Rehab Flexible Pavement Design'!F44</f>
        <v>3.2</v>
      </c>
      <c r="R15" s="53"/>
      <c r="S15" s="53"/>
      <c r="T15" s="53"/>
      <c r="U15" s="53"/>
      <c r="V15" s="53"/>
      <c r="W15" s="53"/>
      <c r="X15" s="53"/>
    </row>
    <row r="16" spans="1:24" ht="16.5" customHeight="1" thickBot="1" x14ac:dyDescent="0.35">
      <c r="A16" s="19" t="s">
        <v>23</v>
      </c>
      <c r="B16" s="30">
        <f>'Rehab Flexible Pavement Design'!F45</f>
        <v>2.67029377126652</v>
      </c>
      <c r="C16" s="31" t="str">
        <f>'New Flexible Pavement Design'!D39</f>
        <v>Yes</v>
      </c>
      <c r="R16" s="77"/>
      <c r="S16" s="77"/>
      <c r="T16" s="77"/>
      <c r="U16" s="77"/>
      <c r="V16" s="77"/>
      <c r="W16" s="77"/>
      <c r="X16" s="77"/>
    </row>
    <row r="17" spans="1:25" ht="13.5" customHeight="1" thickBot="1" x14ac:dyDescent="0.3">
      <c r="Q17" s="53"/>
      <c r="R17" s="77"/>
      <c r="S17" s="77"/>
      <c r="T17" s="77"/>
      <c r="U17" s="77"/>
      <c r="V17" s="77"/>
      <c r="W17" s="77"/>
      <c r="X17" s="77"/>
      <c r="Y17" s="52"/>
    </row>
    <row r="18" spans="1:25" ht="13.8" thickBot="1" x14ac:dyDescent="0.3">
      <c r="A18" s="14" t="s">
        <v>3</v>
      </c>
      <c r="B18" s="25">
        <f>LOG(B2,10)</f>
        <v>5.6660151339694398</v>
      </c>
      <c r="C18" s="12" t="s">
        <v>5</v>
      </c>
      <c r="E18" s="22"/>
      <c r="Q18" s="51"/>
      <c r="R18" s="77"/>
      <c r="S18" s="77"/>
      <c r="T18" s="77"/>
      <c r="U18" s="77"/>
      <c r="V18" s="77"/>
      <c r="W18" s="77"/>
      <c r="X18" s="77"/>
      <c r="Y18" s="52"/>
    </row>
    <row r="19" spans="1:25" ht="13.8" thickBot="1" x14ac:dyDescent="0.3">
      <c r="B19" s="6">
        <f>ZR*S+9.36*LOG10(sn+1)-0.2+(LOG10(DPSI/(4.2-1.5)))/(0.4+(1094/(sn+1)^5.19))+2.32*LOG10(MR)-8.07</f>
        <v>5.6660160642128528</v>
      </c>
      <c r="C19" s="5" t="s">
        <v>6</v>
      </c>
      <c r="M19" s="21"/>
      <c r="N19" s="21"/>
      <c r="O19" s="21"/>
      <c r="Q19" s="51"/>
      <c r="R19" s="77"/>
      <c r="S19" s="77"/>
      <c r="T19" s="77"/>
      <c r="U19" s="77"/>
      <c r="V19" s="77"/>
      <c r="W19" s="77"/>
      <c r="X19" s="77"/>
      <c r="Y19" s="52"/>
    </row>
    <row r="20" spans="1:25" ht="13.8" thickBot="1" x14ac:dyDescent="0.3">
      <c r="A20" s="20" t="s">
        <v>7</v>
      </c>
      <c r="B20" s="10">
        <f t="array" ref="B20:B22">'Rehab Flexible Pavement Design'!F38:F40</f>
        <v>-9.3024341296654711E-7</v>
      </c>
      <c r="C20" s="12"/>
      <c r="M20" s="21"/>
      <c r="N20" s="21"/>
      <c r="O20" s="21"/>
      <c r="Q20" s="51"/>
      <c r="R20" s="77"/>
      <c r="S20" s="77"/>
      <c r="T20" s="77"/>
      <c r="U20" s="77"/>
      <c r="V20" s="77"/>
      <c r="W20" s="77"/>
      <c r="X20" s="77"/>
      <c r="Y20" s="52"/>
    </row>
    <row r="21" spans="1:25" x14ac:dyDescent="0.25">
      <c r="B21">
        <v>0</v>
      </c>
      <c r="M21" s="21"/>
      <c r="N21" s="21"/>
      <c r="O21" s="21"/>
      <c r="Q21" s="51"/>
      <c r="R21" s="77"/>
      <c r="S21" s="77"/>
      <c r="T21" s="77"/>
      <c r="U21" s="77"/>
      <c r="V21" s="77"/>
      <c r="W21" s="77"/>
      <c r="X21" s="77"/>
      <c r="Y21" s="52"/>
    </row>
    <row r="22" spans="1:25" ht="13.8" thickBot="1" x14ac:dyDescent="0.3">
      <c r="A22" s="29"/>
      <c r="B22">
        <v>0</v>
      </c>
      <c r="H22" s="66"/>
      <c r="I22" s="66"/>
      <c r="J22" s="66"/>
      <c r="K22" s="66"/>
    </row>
    <row r="23" spans="1:25" x14ac:dyDescent="0.25">
      <c r="A23" s="41" t="s">
        <v>24</v>
      </c>
      <c r="B23" s="42"/>
      <c r="C23" s="42"/>
      <c r="D23" s="42"/>
      <c r="E23" s="42"/>
      <c r="F23" s="42"/>
      <c r="G23" s="43"/>
      <c r="H23" s="66"/>
      <c r="I23" s="66"/>
      <c r="J23" s="66"/>
      <c r="K23" s="66"/>
    </row>
    <row r="24" spans="1:25" x14ac:dyDescent="0.25">
      <c r="A24" s="44" t="s">
        <v>25</v>
      </c>
      <c r="B24" s="45"/>
      <c r="C24" s="45"/>
      <c r="D24" s="45"/>
      <c r="E24" s="45"/>
      <c r="F24" s="45"/>
      <c r="G24" s="46"/>
      <c r="H24" s="66"/>
      <c r="I24" s="66"/>
      <c r="J24" s="66"/>
      <c r="K24" s="66"/>
    </row>
    <row r="25" spans="1:25" x14ac:dyDescent="0.25">
      <c r="A25" s="44" t="s">
        <v>26</v>
      </c>
      <c r="B25" s="45"/>
      <c r="C25" s="45"/>
      <c r="D25" s="45"/>
      <c r="E25" s="45"/>
      <c r="F25" s="45"/>
      <c r="G25" s="46"/>
      <c r="H25" s="66"/>
      <c r="I25" s="66"/>
      <c r="J25" s="66"/>
      <c r="K25" s="66"/>
    </row>
    <row r="26" spans="1:25" x14ac:dyDescent="0.25">
      <c r="A26" s="44"/>
      <c r="B26" s="45"/>
      <c r="C26" s="45"/>
      <c r="D26" s="45"/>
      <c r="E26" s="45"/>
      <c r="F26" s="45"/>
      <c r="G26" s="46"/>
      <c r="H26" s="66"/>
      <c r="I26" s="66"/>
      <c r="J26" s="66"/>
      <c r="K26" s="66"/>
    </row>
    <row r="27" spans="1:25" x14ac:dyDescent="0.25">
      <c r="A27" s="44" t="s">
        <v>27</v>
      </c>
      <c r="B27" s="45"/>
      <c r="C27" s="45"/>
      <c r="D27" s="45"/>
      <c r="E27" s="45"/>
      <c r="F27" s="45"/>
      <c r="G27" s="46"/>
      <c r="H27" s="66"/>
      <c r="I27" s="66"/>
      <c r="J27" s="66"/>
      <c r="K27" s="66"/>
    </row>
    <row r="28" spans="1:25" x14ac:dyDescent="0.25">
      <c r="A28" s="44" t="s">
        <v>28</v>
      </c>
      <c r="B28" s="45"/>
      <c r="C28" s="45"/>
      <c r="D28" s="45"/>
      <c r="E28" s="45"/>
      <c r="F28" s="45"/>
      <c r="G28" s="46"/>
      <c r="H28" s="66"/>
      <c r="I28" s="66"/>
      <c r="J28" s="66"/>
      <c r="K28" s="66"/>
    </row>
    <row r="29" spans="1:25" x14ac:dyDescent="0.25">
      <c r="A29" s="44" t="s">
        <v>29</v>
      </c>
      <c r="B29" s="45"/>
      <c r="C29" s="45"/>
      <c r="D29" s="45"/>
      <c r="E29" s="45"/>
      <c r="F29" s="45"/>
      <c r="G29" s="46"/>
      <c r="H29" s="66"/>
      <c r="I29" s="66"/>
      <c r="J29" s="66"/>
      <c r="K29" s="66"/>
    </row>
    <row r="30" spans="1:25" x14ac:dyDescent="0.25">
      <c r="A30" s="44" t="s">
        <v>30</v>
      </c>
      <c r="B30" s="45"/>
      <c r="C30" s="45"/>
      <c r="D30" s="45"/>
      <c r="E30" s="45"/>
      <c r="F30" s="45"/>
      <c r="G30" s="46"/>
      <c r="H30" s="66"/>
      <c r="I30" s="66"/>
      <c r="J30" s="66"/>
      <c r="K30" s="66"/>
    </row>
    <row r="31" spans="1:25" x14ac:dyDescent="0.25">
      <c r="A31" s="44" t="s">
        <v>31</v>
      </c>
      <c r="B31" s="45"/>
      <c r="C31" s="45"/>
      <c r="D31" s="45"/>
      <c r="E31" s="45"/>
      <c r="F31" s="45"/>
      <c r="G31" s="46"/>
      <c r="H31" s="66"/>
      <c r="I31" s="66"/>
      <c r="J31" s="66"/>
      <c r="K31" s="66"/>
    </row>
    <row r="32" spans="1:25" x14ac:dyDescent="0.25">
      <c r="A32" s="44"/>
      <c r="B32" s="45"/>
      <c r="C32" s="45"/>
      <c r="D32" s="45"/>
      <c r="E32" s="45"/>
      <c r="F32" s="45"/>
      <c r="G32" s="46"/>
      <c r="H32" s="66"/>
      <c r="I32" s="66"/>
      <c r="J32" s="66"/>
      <c r="K32" s="66"/>
    </row>
    <row r="33" spans="1:11" x14ac:dyDescent="0.25">
      <c r="A33" s="44" t="s">
        <v>32</v>
      </c>
      <c r="B33" s="45"/>
      <c r="C33" s="45"/>
      <c r="D33" s="45"/>
      <c r="E33" s="45"/>
      <c r="F33" s="45"/>
      <c r="G33" s="46"/>
      <c r="H33" s="66"/>
      <c r="I33" s="66"/>
      <c r="J33" s="66"/>
      <c r="K33" s="66"/>
    </row>
    <row r="34" spans="1:11" x14ac:dyDescent="0.25">
      <c r="A34" s="44" t="s">
        <v>33</v>
      </c>
      <c r="B34" s="45"/>
      <c r="C34" s="45"/>
      <c r="D34" s="45"/>
      <c r="E34" s="45"/>
      <c r="F34" s="45"/>
      <c r="G34" s="46"/>
      <c r="H34" s="66"/>
      <c r="I34" s="66"/>
      <c r="J34" s="66"/>
      <c r="K34" s="66"/>
    </row>
    <row r="35" spans="1:11" x14ac:dyDescent="0.25">
      <c r="A35" s="44" t="s">
        <v>34</v>
      </c>
      <c r="B35" s="45"/>
      <c r="C35" s="45"/>
      <c r="D35" s="45"/>
      <c r="E35" s="45"/>
      <c r="F35" s="45"/>
      <c r="G35" s="46"/>
      <c r="H35" s="66"/>
      <c r="I35" s="66"/>
      <c r="J35" s="66"/>
      <c r="K35" s="66"/>
    </row>
    <row r="36" spans="1:11" x14ac:dyDescent="0.25">
      <c r="A36" s="44" t="s">
        <v>35</v>
      </c>
      <c r="B36" s="45"/>
      <c r="C36" s="45"/>
      <c r="D36" s="45"/>
      <c r="E36" s="45"/>
      <c r="F36" s="45"/>
      <c r="G36" s="46"/>
      <c r="H36" s="66"/>
      <c r="I36" s="66"/>
      <c r="J36" s="66"/>
      <c r="K36" s="66"/>
    </row>
    <row r="37" spans="1:11" ht="13.8" thickBot="1" x14ac:dyDescent="0.3">
      <c r="A37" s="47"/>
      <c r="B37" s="48"/>
      <c r="C37" s="48"/>
      <c r="D37" s="48"/>
      <c r="E37" s="48"/>
      <c r="F37" s="48"/>
      <c r="G37" s="49"/>
      <c r="H37" s="66"/>
      <c r="I37" s="66"/>
      <c r="J37" s="66"/>
      <c r="K37" s="66"/>
    </row>
    <row r="38" spans="1:11" x14ac:dyDescent="0.25">
      <c r="H38" s="66"/>
      <c r="I38" s="66"/>
      <c r="J38" s="66"/>
      <c r="K38" s="66"/>
    </row>
    <row r="39" spans="1:11" x14ac:dyDescent="0.25">
      <c r="H39" s="66"/>
      <c r="I39" s="66"/>
      <c r="J39" s="66"/>
      <c r="K39" s="66"/>
    </row>
    <row r="40" spans="1:11" x14ac:dyDescent="0.25">
      <c r="H40" s="66"/>
      <c r="I40" s="66"/>
      <c r="J40" s="66"/>
      <c r="K40" s="66"/>
    </row>
    <row r="41" spans="1:11" x14ac:dyDescent="0.25">
      <c r="H41" s="66"/>
      <c r="I41" s="66"/>
      <c r="J41" s="66"/>
      <c r="K41" s="66"/>
    </row>
  </sheetData>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6"/>
  <sheetViews>
    <sheetView workbookViewId="0">
      <selection activeCell="H24" sqref="H24"/>
    </sheetView>
  </sheetViews>
  <sheetFormatPr defaultRowHeight="13.2" x14ac:dyDescent="0.25"/>
  <cols>
    <col min="1" max="1" width="13.44140625" customWidth="1"/>
    <col min="2" max="2" width="18.88671875" customWidth="1"/>
    <col min="3" max="3" width="13.5546875" customWidth="1"/>
    <col min="4" max="4" width="21.109375" customWidth="1"/>
    <col min="5" max="5" width="17.88671875" customWidth="1"/>
  </cols>
  <sheetData>
    <row r="1" spans="1:7" x14ac:dyDescent="0.25">
      <c r="A1" s="32" t="s">
        <v>85</v>
      </c>
      <c r="B1" s="32"/>
    </row>
    <row r="2" spans="1:7" x14ac:dyDescent="0.25">
      <c r="A2" s="40" t="s">
        <v>44</v>
      </c>
      <c r="B2" s="32"/>
    </row>
    <row r="4" spans="1:7" x14ac:dyDescent="0.25">
      <c r="A4" s="32" t="s">
        <v>43</v>
      </c>
      <c r="B4" s="32" t="s">
        <v>56</v>
      </c>
      <c r="C4" s="32" t="s">
        <v>40</v>
      </c>
      <c r="D4" s="32" t="s">
        <v>41</v>
      </c>
      <c r="E4" s="32" t="s">
        <v>42</v>
      </c>
      <c r="F4" s="32" t="s">
        <v>48</v>
      </c>
      <c r="G4" s="32" t="s">
        <v>47</v>
      </c>
    </row>
    <row r="5" spans="1:7" x14ac:dyDescent="0.25">
      <c r="A5" s="32" t="s">
        <v>45</v>
      </c>
      <c r="B5" s="32" t="s">
        <v>55</v>
      </c>
      <c r="C5">
        <v>2.5</v>
      </c>
      <c r="D5">
        <v>0.44</v>
      </c>
      <c r="E5">
        <v>1</v>
      </c>
      <c r="F5" s="32">
        <f>PRODUCT(C5:E5)</f>
        <v>1.1000000000000001</v>
      </c>
    </row>
    <row r="6" spans="1:7" x14ac:dyDescent="0.25">
      <c r="A6" s="32" t="s">
        <v>50</v>
      </c>
      <c r="B6" s="32" t="s">
        <v>49</v>
      </c>
      <c r="C6">
        <v>2</v>
      </c>
      <c r="D6">
        <v>0.25</v>
      </c>
      <c r="E6">
        <v>1</v>
      </c>
      <c r="F6" s="32">
        <f t="shared" ref="F6:F15" si="0">PRODUCT(C6:E6)</f>
        <v>0.5</v>
      </c>
    </row>
    <row r="7" spans="1:7" x14ac:dyDescent="0.25">
      <c r="A7" s="32" t="s">
        <v>46</v>
      </c>
      <c r="B7" s="32" t="s">
        <v>49</v>
      </c>
      <c r="C7">
        <v>4</v>
      </c>
      <c r="D7">
        <v>0.15</v>
      </c>
      <c r="E7">
        <v>1</v>
      </c>
      <c r="F7" s="32">
        <f t="shared" si="0"/>
        <v>0.6</v>
      </c>
    </row>
    <row r="8" spans="1:7" x14ac:dyDescent="0.25">
      <c r="A8" s="32" t="s">
        <v>51</v>
      </c>
      <c r="B8" s="32" t="s">
        <v>49</v>
      </c>
      <c r="C8">
        <v>8</v>
      </c>
      <c r="D8">
        <v>0.08</v>
      </c>
      <c r="E8">
        <v>1</v>
      </c>
      <c r="F8" s="32">
        <f t="shared" si="0"/>
        <v>0.64</v>
      </c>
    </row>
    <row r="9" spans="1:7" x14ac:dyDescent="0.25">
      <c r="A9" s="37" t="s">
        <v>53</v>
      </c>
      <c r="B9" s="37" t="s">
        <v>53</v>
      </c>
      <c r="C9" s="37">
        <v>0</v>
      </c>
      <c r="D9" s="37">
        <v>0</v>
      </c>
      <c r="E9" s="37">
        <v>1</v>
      </c>
      <c r="F9" s="37">
        <f t="shared" si="0"/>
        <v>0</v>
      </c>
    </row>
    <row r="10" spans="1:7" x14ac:dyDescent="0.25">
      <c r="A10" s="37" t="s">
        <v>53</v>
      </c>
      <c r="B10" s="37" t="s">
        <v>53</v>
      </c>
      <c r="C10" s="37">
        <v>0</v>
      </c>
      <c r="D10" s="37">
        <v>0</v>
      </c>
      <c r="E10" s="37">
        <v>1</v>
      </c>
      <c r="F10" s="37">
        <f t="shared" si="0"/>
        <v>0</v>
      </c>
    </row>
    <row r="11" spans="1:7" x14ac:dyDescent="0.25">
      <c r="A11" s="37" t="s">
        <v>53</v>
      </c>
      <c r="B11" s="37" t="s">
        <v>53</v>
      </c>
      <c r="C11" s="37">
        <v>0</v>
      </c>
      <c r="D11" s="37">
        <v>0</v>
      </c>
      <c r="E11" s="37">
        <v>1</v>
      </c>
      <c r="F11" s="37">
        <f t="shared" si="0"/>
        <v>0</v>
      </c>
    </row>
    <row r="12" spans="1:7" x14ac:dyDescent="0.25">
      <c r="A12" s="37" t="s">
        <v>53</v>
      </c>
      <c r="B12" s="37" t="s">
        <v>53</v>
      </c>
      <c r="C12" s="37">
        <v>0</v>
      </c>
      <c r="D12" s="37">
        <v>0</v>
      </c>
      <c r="E12" s="37">
        <v>1</v>
      </c>
      <c r="F12" s="37">
        <f t="shared" si="0"/>
        <v>0</v>
      </c>
    </row>
    <row r="13" spans="1:7" x14ac:dyDescent="0.25">
      <c r="A13" s="37" t="s">
        <v>53</v>
      </c>
      <c r="B13" s="37" t="s">
        <v>53</v>
      </c>
      <c r="C13" s="37">
        <v>0</v>
      </c>
      <c r="D13" s="37">
        <v>0</v>
      </c>
      <c r="E13" s="37">
        <v>1</v>
      </c>
      <c r="F13" s="37">
        <f t="shared" si="0"/>
        <v>0</v>
      </c>
    </row>
    <row r="14" spans="1:7" x14ac:dyDescent="0.25">
      <c r="A14" s="37" t="s">
        <v>53</v>
      </c>
      <c r="B14" s="37" t="s">
        <v>53</v>
      </c>
      <c r="C14" s="37">
        <v>0</v>
      </c>
      <c r="D14" s="37">
        <v>0</v>
      </c>
      <c r="E14" s="37">
        <v>1</v>
      </c>
      <c r="F14" s="37">
        <f t="shared" si="0"/>
        <v>0</v>
      </c>
    </row>
    <row r="15" spans="1:7" ht="13.8" thickBot="1" x14ac:dyDescent="0.3">
      <c r="A15" s="37" t="s">
        <v>53</v>
      </c>
      <c r="B15" s="37" t="s">
        <v>53</v>
      </c>
      <c r="C15" s="37">
        <v>0</v>
      </c>
      <c r="D15" s="37">
        <v>0</v>
      </c>
      <c r="E15" s="37">
        <v>1</v>
      </c>
      <c r="F15" s="37">
        <f t="shared" si="0"/>
        <v>0</v>
      </c>
    </row>
    <row r="16" spans="1:7" ht="13.8" thickBot="1" x14ac:dyDescent="0.3">
      <c r="F16" s="35">
        <f>SUMIF(B5:B15,"E",F5:F15)</f>
        <v>1.7400000000000002</v>
      </c>
      <c r="G16" s="32" t="s">
        <v>52</v>
      </c>
    </row>
    <row r="17" spans="1:8" ht="13.8" thickBot="1" x14ac:dyDescent="0.3">
      <c r="A17" s="38" t="s">
        <v>57</v>
      </c>
      <c r="B17" s="29" t="s">
        <v>58</v>
      </c>
      <c r="C17" s="39"/>
      <c r="F17" s="36">
        <f>SUM(F5:F15)</f>
        <v>2.8400000000000003</v>
      </c>
      <c r="G17" s="32" t="s">
        <v>54</v>
      </c>
    </row>
    <row r="18" spans="1:8" ht="13.8" thickBot="1" x14ac:dyDescent="0.3">
      <c r="H18" s="32"/>
    </row>
    <row r="19" spans="1:8" ht="13.8" thickBot="1" x14ac:dyDescent="0.3">
      <c r="E19" s="32" t="s">
        <v>67</v>
      </c>
      <c r="F19" s="50">
        <f>sn</f>
        <v>2.6702929093123906</v>
      </c>
      <c r="H19" s="32" t="s">
        <v>61</v>
      </c>
    </row>
    <row r="20" spans="1:8" x14ac:dyDescent="0.25">
      <c r="E20" s="32" t="s">
        <v>68</v>
      </c>
      <c r="H20" s="32" t="s">
        <v>62</v>
      </c>
    </row>
    <row r="22" spans="1:8" x14ac:dyDescent="0.25">
      <c r="D22" s="32" t="s">
        <v>86</v>
      </c>
      <c r="H22" s="32" t="s">
        <v>63</v>
      </c>
    </row>
    <row r="23" spans="1:8" x14ac:dyDescent="0.25">
      <c r="D23" s="32" t="s">
        <v>87</v>
      </c>
      <c r="H23" s="32" t="s">
        <v>64</v>
      </c>
    </row>
    <row r="24" spans="1:8" x14ac:dyDescent="0.25">
      <c r="D24" s="32" t="s">
        <v>88</v>
      </c>
    </row>
    <row r="25" spans="1:8" x14ac:dyDescent="0.25">
      <c r="D25" s="32" t="s">
        <v>89</v>
      </c>
    </row>
    <row r="26" spans="1:8" x14ac:dyDescent="0.25">
      <c r="D26" s="32" t="s">
        <v>90</v>
      </c>
      <c r="H26" s="32" t="s">
        <v>59</v>
      </c>
    </row>
    <row r="27" spans="1:8" x14ac:dyDescent="0.25">
      <c r="H27" s="32" t="s">
        <v>60</v>
      </c>
    </row>
    <row r="30" spans="1:8" x14ac:dyDescent="0.25">
      <c r="H30" s="32" t="s">
        <v>65</v>
      </c>
    </row>
    <row r="32" spans="1:8" x14ac:dyDescent="0.25">
      <c r="H32" s="40" t="s">
        <v>66</v>
      </c>
    </row>
    <row r="34" spans="8:8" x14ac:dyDescent="0.25">
      <c r="H34" s="32" t="s">
        <v>69</v>
      </c>
    </row>
    <row r="35" spans="8:8" x14ac:dyDescent="0.25">
      <c r="H35" s="32" t="s">
        <v>70</v>
      </c>
    </row>
    <row r="36" spans="8:8" x14ac:dyDescent="0.25">
      <c r="H36" s="32" t="s">
        <v>71</v>
      </c>
    </row>
  </sheetData>
  <phoneticPr fontId="2"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O34"/>
  <sheetViews>
    <sheetView zoomScaleNormal="100" workbookViewId="0">
      <selection activeCell="C15" sqref="C15"/>
    </sheetView>
  </sheetViews>
  <sheetFormatPr defaultRowHeight="13.2" x14ac:dyDescent="0.25"/>
  <cols>
    <col min="1" max="1" width="3.33203125" customWidth="1"/>
    <col min="2" max="2" width="38" customWidth="1"/>
    <col min="3" max="3" width="95" bestFit="1" customWidth="1"/>
    <col min="4" max="4" width="40.33203125" bestFit="1" customWidth="1"/>
    <col min="5" max="5" width="3.33203125" customWidth="1"/>
  </cols>
  <sheetData>
    <row r="1" spans="2:15" ht="13.8" thickBot="1" x14ac:dyDescent="0.3"/>
    <row r="2" spans="2:15" ht="30" customHeight="1" x14ac:dyDescent="0.25">
      <c r="B2" s="574" t="s">
        <v>238</v>
      </c>
      <c r="C2" s="574" t="s">
        <v>239</v>
      </c>
      <c r="D2" s="574" t="s">
        <v>240</v>
      </c>
      <c r="F2" s="578" t="s">
        <v>253</v>
      </c>
      <c r="G2" s="579"/>
      <c r="H2" s="579"/>
      <c r="I2" s="579"/>
      <c r="J2" s="579"/>
      <c r="K2" s="579"/>
      <c r="L2" s="579"/>
      <c r="M2" s="579"/>
      <c r="N2" s="579"/>
      <c r="O2" s="580"/>
    </row>
    <row r="3" spans="2:15" ht="30" customHeight="1" thickBot="1" x14ac:dyDescent="0.3">
      <c r="B3" s="575"/>
      <c r="C3" s="575"/>
      <c r="D3" s="575"/>
      <c r="F3" s="306" t="s">
        <v>223</v>
      </c>
      <c r="G3" s="307"/>
      <c r="H3" s="307"/>
      <c r="I3" s="307"/>
      <c r="J3" s="307"/>
      <c r="K3" s="307"/>
      <c r="L3" s="307"/>
      <c r="M3" s="307"/>
      <c r="N3" s="307"/>
      <c r="O3" s="308"/>
    </row>
    <row r="4" spans="2:15" ht="30" customHeight="1" x14ac:dyDescent="0.25">
      <c r="B4" s="362" t="s">
        <v>241</v>
      </c>
      <c r="C4" s="576" t="s">
        <v>213</v>
      </c>
      <c r="D4" s="581" t="s">
        <v>72</v>
      </c>
      <c r="F4" s="306" t="s">
        <v>224</v>
      </c>
      <c r="G4" s="307"/>
      <c r="H4" s="307"/>
      <c r="I4" s="307"/>
      <c r="J4" s="307"/>
      <c r="K4" s="307"/>
      <c r="L4" s="307"/>
      <c r="M4" s="307"/>
      <c r="N4" s="307"/>
      <c r="O4" s="308"/>
    </row>
    <row r="5" spans="2:15" ht="30" customHeight="1" thickBot="1" x14ac:dyDescent="0.3">
      <c r="B5" s="363"/>
      <c r="C5" s="577"/>
      <c r="D5" s="582"/>
      <c r="F5" s="309" t="s">
        <v>237</v>
      </c>
      <c r="G5" s="310"/>
      <c r="H5" s="310"/>
      <c r="I5" s="310"/>
      <c r="J5" s="310"/>
      <c r="K5" s="310"/>
      <c r="L5" s="310"/>
      <c r="M5" s="310"/>
      <c r="N5" s="310"/>
      <c r="O5" s="311"/>
    </row>
    <row r="6" spans="2:15" ht="30" customHeight="1" x14ac:dyDescent="0.25">
      <c r="B6" s="363"/>
      <c r="C6" s="275" t="s">
        <v>215</v>
      </c>
      <c r="D6" s="581" t="s">
        <v>73</v>
      </c>
    </row>
    <row r="7" spans="2:15" ht="30" customHeight="1" thickBot="1" x14ac:dyDescent="0.3">
      <c r="B7" s="363"/>
      <c r="C7" s="276" t="s">
        <v>209</v>
      </c>
      <c r="D7" s="582"/>
    </row>
    <row r="8" spans="2:15" ht="30" customHeight="1" x14ac:dyDescent="0.25">
      <c r="B8" s="363"/>
      <c r="C8" s="275" t="s">
        <v>214</v>
      </c>
      <c r="D8" s="581" t="s">
        <v>74</v>
      </c>
    </row>
    <row r="9" spans="2:15" ht="30" customHeight="1" x14ac:dyDescent="0.25">
      <c r="B9" s="363"/>
      <c r="C9" s="277" t="s">
        <v>216</v>
      </c>
      <c r="D9" s="584"/>
    </row>
    <row r="10" spans="2:15" ht="30" customHeight="1" thickBot="1" x14ac:dyDescent="0.3">
      <c r="B10" s="363"/>
      <c r="C10" s="276" t="s">
        <v>212</v>
      </c>
      <c r="D10" s="582"/>
    </row>
    <row r="11" spans="2:15" ht="30" customHeight="1" x14ac:dyDescent="0.25">
      <c r="B11" s="363"/>
      <c r="C11" s="275" t="s">
        <v>217</v>
      </c>
      <c r="D11" s="583" t="s">
        <v>75</v>
      </c>
    </row>
    <row r="12" spans="2:15" ht="30" customHeight="1" x14ac:dyDescent="0.25">
      <c r="B12" s="363"/>
      <c r="C12" s="277" t="s">
        <v>218</v>
      </c>
      <c r="D12" s="584"/>
    </row>
    <row r="13" spans="2:15" ht="30" customHeight="1" thickBot="1" x14ac:dyDescent="0.3">
      <c r="B13" s="363"/>
      <c r="C13" s="276" t="s">
        <v>212</v>
      </c>
      <c r="D13" s="585"/>
    </row>
    <row r="14" spans="2:15" ht="30" customHeight="1" x14ac:dyDescent="0.25">
      <c r="B14" s="363"/>
      <c r="C14" s="275" t="s">
        <v>219</v>
      </c>
      <c r="D14" s="581" t="s">
        <v>76</v>
      </c>
    </row>
    <row r="15" spans="2:15" ht="30" customHeight="1" thickBot="1" x14ac:dyDescent="0.3">
      <c r="B15" s="364"/>
      <c r="C15" s="276" t="s">
        <v>210</v>
      </c>
      <c r="D15" s="582"/>
    </row>
    <row r="16" spans="2:15" ht="30" customHeight="1" thickBot="1" x14ac:dyDescent="0.3">
      <c r="B16" s="362" t="s">
        <v>252</v>
      </c>
      <c r="C16" s="278" t="s">
        <v>213</v>
      </c>
      <c r="D16" s="280" t="s">
        <v>77</v>
      </c>
    </row>
    <row r="17" spans="2:4" ht="30" customHeight="1" x14ac:dyDescent="0.25">
      <c r="B17" s="363"/>
      <c r="C17" s="275" t="s">
        <v>215</v>
      </c>
      <c r="D17" s="581" t="s">
        <v>78</v>
      </c>
    </row>
    <row r="18" spans="2:4" ht="30" customHeight="1" thickBot="1" x14ac:dyDescent="0.3">
      <c r="B18" s="363"/>
      <c r="C18" s="276" t="s">
        <v>211</v>
      </c>
      <c r="D18" s="582"/>
    </row>
    <row r="19" spans="2:4" ht="30" customHeight="1" x14ac:dyDescent="0.25">
      <c r="B19" s="363"/>
      <c r="C19" s="275" t="s">
        <v>220</v>
      </c>
      <c r="D19" s="581" t="s">
        <v>79</v>
      </c>
    </row>
    <row r="20" spans="2:4" ht="30" customHeight="1" x14ac:dyDescent="0.25">
      <c r="B20" s="363"/>
      <c r="C20" s="277" t="s">
        <v>216</v>
      </c>
      <c r="D20" s="584"/>
    </row>
    <row r="21" spans="2:4" ht="30" customHeight="1" thickBot="1" x14ac:dyDescent="0.3">
      <c r="B21" s="363"/>
      <c r="C21" s="276" t="s">
        <v>212</v>
      </c>
      <c r="D21" s="582"/>
    </row>
    <row r="22" spans="2:4" ht="30" customHeight="1" x14ac:dyDescent="0.25">
      <c r="B22" s="363"/>
      <c r="C22" s="275" t="s">
        <v>217</v>
      </c>
      <c r="D22" s="581" t="s">
        <v>80</v>
      </c>
    </row>
    <row r="23" spans="2:4" ht="30" customHeight="1" x14ac:dyDescent="0.25">
      <c r="B23" s="363"/>
      <c r="C23" s="277" t="s">
        <v>221</v>
      </c>
      <c r="D23" s="584"/>
    </row>
    <row r="24" spans="2:4" ht="30" customHeight="1" thickBot="1" x14ac:dyDescent="0.3">
      <c r="B24" s="363"/>
      <c r="C24" s="276" t="s">
        <v>212</v>
      </c>
      <c r="D24" s="582"/>
    </row>
    <row r="25" spans="2:4" ht="30" customHeight="1" x14ac:dyDescent="0.25">
      <c r="B25" s="363"/>
      <c r="C25" s="275" t="s">
        <v>219</v>
      </c>
      <c r="D25" s="583" t="s">
        <v>76</v>
      </c>
    </row>
    <row r="26" spans="2:4" ht="30" customHeight="1" thickBot="1" x14ac:dyDescent="0.3">
      <c r="B26" s="364"/>
      <c r="C26" s="276" t="s">
        <v>210</v>
      </c>
      <c r="D26" s="582"/>
    </row>
    <row r="27" spans="2:4" ht="30" customHeight="1" x14ac:dyDescent="0.25">
      <c r="B27" s="362" t="s">
        <v>242</v>
      </c>
      <c r="C27" s="275" t="s">
        <v>81</v>
      </c>
      <c r="D27" s="281" t="s">
        <v>82</v>
      </c>
    </row>
    <row r="28" spans="2:4" ht="30" customHeight="1" thickBot="1" x14ac:dyDescent="0.3">
      <c r="B28" s="364"/>
      <c r="C28" s="276" t="s">
        <v>83</v>
      </c>
      <c r="D28" s="282" t="s">
        <v>84</v>
      </c>
    </row>
    <row r="29" spans="2:4" ht="45" customHeight="1" thickBot="1" x14ac:dyDescent="0.3">
      <c r="B29" s="247" t="s">
        <v>250</v>
      </c>
      <c r="C29" s="279" t="s">
        <v>251</v>
      </c>
      <c r="D29" s="283" t="s">
        <v>225</v>
      </c>
    </row>
    <row r="30" spans="2:4" ht="30" customHeight="1" x14ac:dyDescent="0.25">
      <c r="B30" s="253"/>
      <c r="C30" s="253"/>
      <c r="D30" s="253"/>
    </row>
    <row r="31" spans="2:4" ht="15" customHeight="1" x14ac:dyDescent="0.25">
      <c r="D31" s="253"/>
    </row>
    <row r="32" spans="2:4" ht="15" customHeight="1" x14ac:dyDescent="0.25"/>
    <row r="33" ht="15" customHeight="1" x14ac:dyDescent="0.25"/>
    <row r="34" ht="15" customHeight="1" x14ac:dyDescent="0.25"/>
  </sheetData>
  <mergeCells count="20">
    <mergeCell ref="D6:D7"/>
    <mergeCell ref="D11:D13"/>
    <mergeCell ref="D22:D24"/>
    <mergeCell ref="C2:C3"/>
    <mergeCell ref="D25:D26"/>
    <mergeCell ref="D14:D15"/>
    <mergeCell ref="D17:D18"/>
    <mergeCell ref="D19:D21"/>
    <mergeCell ref="D8:D10"/>
    <mergeCell ref="F2:O2"/>
    <mergeCell ref="F3:O3"/>
    <mergeCell ref="F4:O4"/>
    <mergeCell ref="F5:O5"/>
    <mergeCell ref="D2:D3"/>
    <mergeCell ref="D4:D5"/>
    <mergeCell ref="B27:B28"/>
    <mergeCell ref="B2:B3"/>
    <mergeCell ref="B4:B15"/>
    <mergeCell ref="B16:B26"/>
    <mergeCell ref="C4:C5"/>
  </mergeCells>
  <hyperlinks>
    <hyperlink ref="F5" r:id="rId1" xr:uid="{181EED6E-D8FF-46F9-8665-5A611A2574A1}"/>
    <hyperlink ref="F4" r:id="rId2" xr:uid="{AB62F9D6-EFB4-4395-A530-AE159CE2F904}"/>
    <hyperlink ref="F3" r:id="rId3" xr:uid="{2C5ED263-B4FE-431D-9F5F-668C355D865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18EF4D307F284785987ABB0DADF9A0" ma:contentTypeVersion="11" ma:contentTypeDescription="Create a new document." ma:contentTypeScope="" ma:versionID="c71c0e4a02039ef26346bb1e23a2e9a3">
  <xsd:schema xmlns:xsd="http://www.w3.org/2001/XMLSchema" xmlns:xs="http://www.w3.org/2001/XMLSchema" xmlns:p="http://schemas.microsoft.com/office/2006/metadata/properties" xmlns:ns2="239da0cb-d9fc-419d-8511-7b2cfc9eae08" xmlns:ns3="b90ed99a-36ab-4a30-84bf-9679b7195a55" targetNamespace="http://schemas.microsoft.com/office/2006/metadata/properties" ma:root="true" ma:fieldsID="3a6ccb302cd50d1d0f1c3e1414324fbc" ns2:_="" ns3:_="">
    <xsd:import namespace="239da0cb-d9fc-419d-8511-7b2cfc9eae08"/>
    <xsd:import namespace="b90ed99a-36ab-4a30-84bf-9679b7195a5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da0cb-d9fc-419d-8511-7b2cfc9eae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0ed99a-36ab-4a30-84bf-9679b7195a5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FBC867-B1BC-4505-81D6-B50748AA557E}">
  <ds:schemaRefs>
    <ds:schemaRef ds:uri="http://schemas.microsoft.com/sharepoint/v3/contenttype/forms"/>
  </ds:schemaRefs>
</ds:datastoreItem>
</file>

<file path=customXml/itemProps2.xml><?xml version="1.0" encoding="utf-8"?>
<ds:datastoreItem xmlns:ds="http://schemas.openxmlformats.org/officeDocument/2006/customXml" ds:itemID="{A5519166-6023-463D-87A8-C80A813D533A}">
  <ds:schemaRefs>
    <ds:schemaRef ds:uri="http://purl.org/dc/terms/"/>
    <ds:schemaRef ds:uri="http://purl.org/dc/elements/1.1/"/>
    <ds:schemaRef ds:uri="http://schemas.microsoft.com/office/2006/documentManagement/types"/>
    <ds:schemaRef ds:uri="http://schemas.microsoft.com/office/2006/metadata/properties"/>
    <ds:schemaRef ds:uri="http://purl.org/dc/dcmitype/"/>
    <ds:schemaRef ds:uri="http://www.w3.org/XML/1998/namespace"/>
    <ds:schemaRef ds:uri="http://schemas.openxmlformats.org/package/2006/metadata/core-properties"/>
    <ds:schemaRef ds:uri="http://schemas.microsoft.com/office/infopath/2007/PartnerControls"/>
    <ds:schemaRef ds:uri="b90ed99a-36ab-4a30-84bf-9679b7195a55"/>
    <ds:schemaRef ds:uri="239da0cb-d9fc-419d-8511-7b2cfc9eae08"/>
  </ds:schemaRefs>
</ds:datastoreItem>
</file>

<file path=customXml/itemProps3.xml><?xml version="1.0" encoding="utf-8"?>
<ds:datastoreItem xmlns:ds="http://schemas.openxmlformats.org/officeDocument/2006/customXml" ds:itemID="{35587F15-6D65-4D81-9119-1E591B242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da0cb-d9fc-419d-8511-7b2cfc9eae08"/>
    <ds:schemaRef ds:uri="b90ed99a-36ab-4a30-84bf-9679b7195a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Introduction and Legend</vt:lpstr>
      <vt:lpstr>New Flexible Pavement Design</vt:lpstr>
      <vt:lpstr>New AASHTO Flexible Design Tool</vt:lpstr>
      <vt:lpstr>Rehab Flexible Pavement Design</vt:lpstr>
      <vt:lpstr>Rehab AASHTO Flexible Design</vt:lpstr>
      <vt:lpstr>SN eff (existing)</vt:lpstr>
      <vt:lpstr>Existing Layer Coefficients</vt:lpstr>
      <vt:lpstr>'Rehab AASHTO Flexible Design'!DPSI</vt:lpstr>
      <vt:lpstr>DPSI</vt:lpstr>
      <vt:lpstr>'Rehab AASHTO Flexible Design'!MR</vt:lpstr>
      <vt:lpstr>MR</vt:lpstr>
      <vt:lpstr>'Rehab AASHTO Flexible Design'!S</vt:lpstr>
      <vt:lpstr>S</vt:lpstr>
      <vt:lpstr>'Rehab AASHTO Flexible Design'!sn</vt:lpstr>
      <vt:lpstr>sn</vt:lpstr>
      <vt:lpstr>'Rehab AASHTO Flexible Design'!ZR</vt:lpstr>
      <vt:lpstr>ZR</vt:lpstr>
    </vt:vector>
  </TitlesOfParts>
  <Company>State of Connecticut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ConnDOT</dc:creator>
  <cp:lastModifiedBy>Wolansky, Jacob R.</cp:lastModifiedBy>
  <cp:lastPrinted>2008-01-15T17:24:15Z</cp:lastPrinted>
  <dcterms:created xsi:type="dcterms:W3CDTF">2008-01-14T19:17:26Z</dcterms:created>
  <dcterms:modified xsi:type="dcterms:W3CDTF">2022-06-06T12:55:07Z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0x0101005818EF4D307F284785987ABB0DADF9A0</vt:lpwstr>
  </property>
</Properties>
</file>